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avid" reservationPassword="0"/>
  <workbookPr/>
  <bookViews>
    <workbookView xWindow="240" yWindow="120" windowWidth="14940" windowHeight="9225" activeTab="0"/>
  </bookViews>
  <sheets>
    <sheet name="Rekapitulace" sheetId="1" r:id="rId1"/>
    <sheet name="_Z_ZH_SO 102.ZH_SO 102.1.ZH" sheetId="2" r:id="rId2"/>
    <sheet name="_Z_ZH_SO 102.ZH_SO 102.2.ZH" sheetId="3" r:id="rId3"/>
    <sheet name="_Z_ZH_SO 103.ZH_SO 103.1.ZH" sheetId="4" r:id="rId4"/>
    <sheet name="_Z_ZH_SO 103.ZH_SO 103.2.ZH" sheetId="5" r:id="rId5"/>
    <sheet name="_Z_ZH_SO 103.ZH_SO 103.3.ZH" sheetId="6" r:id="rId6"/>
    <sheet name="_Z_ZH_SO 801" sheetId="7" r:id="rId7"/>
    <sheet name="_Z_ZH_SO 802" sheetId="8" r:id="rId8"/>
    <sheet name="_Z_ZV_SO 001" sheetId="9" r:id="rId9"/>
    <sheet name="_Z_ZV_SO 102.ZV_SO.102.1.ZV" sheetId="10" r:id="rId10"/>
    <sheet name="_Z_ZV_SO 102.ZV_SO.102.2.ZV" sheetId="11" r:id="rId11"/>
    <sheet name="_Z_ZV_SO 103.ZV_SO.103.1.ZV" sheetId="12" r:id="rId12"/>
    <sheet name="_Z_ZV_SO 103.ZV_SO.103.2.ZV" sheetId="13" r:id="rId13"/>
    <sheet name="_Z_ZV_SO 401" sheetId="14" r:id="rId14"/>
    <sheet name="_Z_ZV_SO 402" sheetId="15" r:id="rId15"/>
    <sheet name="_Z_ZV_SO 403" sheetId="16" r:id="rId16"/>
    <sheet name="_Z_ZV_SO 901" sheetId="17" r:id="rId17"/>
    <sheet name="N_SO 001" sheetId="18" r:id="rId18"/>
    <sheet name="N_SO 102" sheetId="19" r:id="rId19"/>
    <sheet name="N_SO 103" sheetId="20" r:id="rId20"/>
    <sheet name="N_SO 901b" sheetId="21" r:id="rId21"/>
  </sheets>
  <definedNames/>
  <calcPr/>
  <webPublishing/>
</workbook>
</file>

<file path=xl/sharedStrings.xml><?xml version="1.0" encoding="utf-8"?>
<sst xmlns="http://schemas.openxmlformats.org/spreadsheetml/2006/main" count="6266" uniqueCount="1081">
  <si>
    <t>Firma: Dopravně inženýrská kancelář</t>
  </si>
  <si>
    <t>Rekapitulace ceny</t>
  </si>
  <si>
    <t>Stavba: A006/20 - Modernizace silnice II/366 Pohledy - křižovatka s I/43 - II.etapa</t>
  </si>
  <si>
    <t xml:space="preserve">Varianta: ZŘ - </t>
  </si>
  <si>
    <t>Celková cena bez DPH:</t>
  </si>
  <si>
    <t>Celková cena s DPH:</t>
  </si>
  <si>
    <t>Objekt</t>
  </si>
  <si>
    <t>Popis</t>
  </si>
  <si>
    <t>Cena bez DPH</t>
  </si>
  <si>
    <t>DPH</t>
  </si>
  <si>
    <t>Cena s DPH</t>
  </si>
  <si>
    <t>ASPE10</t>
  </si>
  <si>
    <t>S</t>
  </si>
  <si>
    <t>Soupis prací objektu</t>
  </si>
  <si>
    <t xml:space="preserve">Stavba: </t>
  </si>
  <si>
    <t>A006/20</t>
  </si>
  <si>
    <t>Modernizace silnice II/366 Pohledy - křižovatka s I/43 - II.etapa</t>
  </si>
  <si>
    <t>O</t>
  </si>
  <si>
    <t>Objekt:</t>
  </si>
  <si>
    <t>_Z</t>
  </si>
  <si>
    <t>Způsobilé výdaje projektu</t>
  </si>
  <si>
    <t>O1</t>
  </si>
  <si>
    <t>ZH</t>
  </si>
  <si>
    <t>Způsobilé výdaje - hlavní aktivita projektu</t>
  </si>
  <si>
    <t>O2</t>
  </si>
  <si>
    <t>SO 102.ZH</t>
  </si>
  <si>
    <t>Silnice II/366 intravilán Sklené</t>
  </si>
  <si>
    <t>O3</t>
  </si>
  <si>
    <t>Rozpočet:</t>
  </si>
  <si>
    <t>0.00</t>
  </si>
  <si>
    <t>15.00</t>
  </si>
  <si>
    <t>21.00</t>
  </si>
  <si>
    <t>3</t>
  </si>
  <si>
    <t>2</t>
  </si>
  <si>
    <t>SO 102.1.ZH</t>
  </si>
  <si>
    <t>Komunikace</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</si>
  <si>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</si>
  <si>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</si>
  <si>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</si>
  <si>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</si>
  <si>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</si>
  <si>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</si>
  <si>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</si>
  <si>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</si>
  <si>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</si>
  <si>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</si>
  <si>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</si>
  <si>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</si>
  <si>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</si>
  <si>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</si>
  <si>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</si>
  <si>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</si>
  <si>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</si>
  <si>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</si>
  <si>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</si>
  <si>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ZH</t>
  </si>
  <si>
    <t xml:space="preserve">    SO 102.ZH</t>
  </si>
  <si>
    <t xml:space="preserve">      SO 102.1.ZH</t>
  </si>
  <si>
    <t>SD</t>
  </si>
  <si>
    <t>Všeobecné konstrukce a práce</t>
  </si>
  <si>
    <t>P</t>
  </si>
  <si>
    <t>014102</t>
  </si>
  <si>
    <t>POPLATKY ZA SKLÁDKU</t>
  </si>
  <si>
    <t>T</t>
  </si>
  <si>
    <t>2019_OTSKP</t>
  </si>
  <si>
    <t>PP</t>
  </si>
  <si>
    <t>Zemina a kamení (17 05 04) .Příslušná skládka bude odsouhlasena investorem. Investor požaduje k fakturaci této položky doložit vážní lístky ze skládky a doklad o úhradě poplatku za skládku za uvedený materiál z této stavby.</t>
  </si>
  <si>
    <t>VV</t>
  </si>
  <si>
    <t>Počítaná hmotnost 2,0t/m3. Objem z položek:   
Objem*přepočet na tuny 
Položka č. 11130.1 Sejmutí drnu:   (4350+310+1260+20)*0,1=594.000 [A] 
Položka č. 122738 Odkopávky a prokopávky:  36,004=36.004 [C]  
Položka č. 123738 Odkop pro spodní stavbu silnic:   2064=2 064.000 [B] 
Položka č.113328 Odstranění podkladu:   569,7=569.700 [D] 
Položka č. 12922.1 Čištění krajnic od nánosu:   1550*0,1=155.000 [E] 
Položka č. 132738 Hloubení rýh do 2m:   737,853=737.853 [F] 
Položka č. 212635 Uložení přebytečného materiálu po výkopu rýhy pro trativod:   0,3*1907=572.100 [G] 
Položka č. 131738 Hloubení jam:   108,330=108.330 [I] 
Celkem včetně přepočtu: 
Celkem: (A+C+B+D+E+F+G+I)*2=9 673.974 [J]</t>
  </si>
  <si>
    <t>TS</t>
  </si>
  <si>
    <t>zahrnuje veškeré poplatky provozovateli skládky související s uložením odpadu na skládce.</t>
  </si>
  <si>
    <t>Beton (17 01 01). Příslušná skládka bude odsouhlasena investorem. Investor požaduje k fakturaci této položky doložit vážní lístky ze skládky a doklad o úhradě poplatku za skládku za uvedený materiál z této stavby.</t>
  </si>
  <si>
    <t>Počítaná hmotnost 2,3t/m3 [dl.*hmotnost na 1 m], [dl.*obj.hmotnost]   
Objem*přepočet na tuny   
Položka č. 113158 Odstranění krytu zpevněných ploch z betonu - SO102 nezahrnuje 
Položka č. 113524 Odstranění chodníkových obrubníků betonových   SO102 nezahrnuje 
Položka č. 113188 Odstranění krytu  zpevněných ploch z dlaždic   - SO102 nezahrnuje 
Položka č. 966158 Bourání konstrukcí z prost betonu   4,92*2,3=11.316 [A] 
Položka č. 966168 Bourání konstrukcí ze železobetonu   2,496*2,3=5.741 [B] 
Položka č. 966345 Bourání propustů z trub DN do 300mm   53,5*0,25=13.375 [C] 
Položka č. 966346 Bourání propustů z trub DN do 400mm   206,4*0,3=61.920 [D] 
Položka č. 966358 Bourání propustů z trub DN do 600mm   17*0,4=6.800 [E] 
Položka č. 96687 Bourání uličních vpustí: 2*(1,5*3,14*0,25*0,25-1,5*3,14*0,2*0,2)*2,3=0.487 [F] 
Položka č. 96688 Vybourání kanalizačních šachet: 1*(1,5*3,14*0,6*0,6-1,5*3,14*0,5*0,5)*2,3=1.192 [G] 
Položka č. 11329+11328 Odstranění zpevněných ploch, příkopů a rigolů   (3,36+7*0,5*0,12+10*0,12)*2,3=11.454 [H] 
Celkem včetně přepočtu: 
Celkem: A+B+C+D+E+F+G+H=112.285 [I]</t>
  </si>
  <si>
    <t>Asfaltové směsi (17 03 02) Příslušná skládka bude odsouhlasena investorem.  Investor požaduje k fakturaci této položky doložit vážní lístky ze skládky a doklad o úhradě poplatku za skládku za uvedený materiál z této stavby.</t>
  </si>
  <si>
    <t>hmotnost 2,4 t/m3 
Objem*přepočet na tuny 
Položka č. 113138.1 Odstranění krytu asfaltových s asfalt. pojivem   230,6*2,4=553.440 [A] 
Položka č. 113728.2 Frézování zpevněných ploch asfaltových   529,45*2,4=1 270.680 [B] 
Celkem: A+B=1 824.120 [C]</t>
  </si>
  <si>
    <t>100</t>
  </si>
  <si>
    <t>014132</t>
  </si>
  <si>
    <t/>
  </si>
  <si>
    <t>POPLATKY ZA SKLÁDKU TYP S-NO (NEBEZPEČNÝ ODPAD)</t>
  </si>
  <si>
    <t>Materiál se zvýšeným obsahem PAU, klasifikován jako nebezpečný odpad</t>
  </si>
  <si>
    <t>hmotnost 2,4 t/m3 
Objem*přepočet na tuny 
Položka č. 113138.2 Odstranění krytu asfaltových s asfalt. pojivem   347,7*2,4=834.480 [A] 
Celkem: A=834.480 [B]</t>
  </si>
  <si>
    <t>94</t>
  </si>
  <si>
    <t>02920</t>
  </si>
  <si>
    <t>OSTATNÍ POŽADAVKY - OCHRANA ŽIVOTNÍHO PROSTŘEDÍ</t>
  </si>
  <si>
    <t>KPL</t>
  </si>
  <si>
    <t>položka obsahuje pronájem, dodávku kontejneru pro dočasné uložení dehtových asf. vrstev při sanacích krajů vozovky</t>
  </si>
  <si>
    <t>bude fakturováno dle skutečnosti 
komplet 
1=1.000 [A]</t>
  </si>
  <si>
    <t>zahrnuje veškeré náklady spojené s objednatelem požadovanými pracemi</t>
  </si>
  <si>
    <t>1.1</t>
  </si>
  <si>
    <t>Zemní práce - komunikace</t>
  </si>
  <si>
    <t>73</t>
  </si>
  <si>
    <t>11130</t>
  </si>
  <si>
    <t>SEJMUTÍ DRNU</t>
  </si>
  <si>
    <t>M2</t>
  </si>
  <si>
    <t>viz C.3.1-8 
odhumusování v tl.0,1m 
4350+310+1260+20=5 940.000 [A]</t>
  </si>
  <si>
    <t>včetně vodorovné dopravy  a uložení na skládku</t>
  </si>
  <si>
    <t>113132</t>
  </si>
  <si>
    <t>ODSTRANĚNÍ KRYTU ZPEVNĚNÝCH PLOCH S ASFALT POJIVEM, ODVOZ DO 2KM</t>
  </si>
  <si>
    <t>M3</t>
  </si>
  <si>
    <t>Odstranění asfaltových vrstev z krajů pro recyklaci za studena na místě před sanací krajů. Uloženo v rámci stavby pro opětovné vrácení do krajů a následnou recyklaci za studena na místě. Skladováno v rámci stavby, v případě potvrzení předpokladu o kontaminaci zvýšeným obsahem PAU je nezbytné tento materiál ukládat v kontejnerech na nebezpečný odpad, aby nedocházelo k úniku nebezpečných látek do okolního prostředí.</t>
  </si>
  <si>
    <t>Odhad průměrné tloušťky v jednotlivých úsecích vychází z jádrových vývrtů diagnostického průzkumu a vzorových příčných řezů D.1.3 
dl.*š*prům tl. 
km  2,470 - 2,760 290*(1,7*2)*0,24=236.640 [A] 
km  2,760 - 3,000 840*(1,7*2)*0,21=599.760 [B] 
km  3,000 - 3,520 520*(1,7*2)*0,19=335.920 [C] 
km  3,520 - 3,600 80*(1,7*2)*0,2=54.400 [D] 
km  3,600 - 3,660 60*(1,7*2)*0,21=42.840 [E] 
km  3,660 - 3,760 100*(1,7*2)*0,22=74.800 [F] 
km  3,760 - 4,020 260*(1,7*2)*0,19=167.960 [G] 
Celkem: A+B+C+D+E+F+G=1 512.320 [H]</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</si>
  <si>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</si>
  <si>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80</t>
  </si>
  <si>
    <t>113138</t>
  </si>
  <si>
    <t>ODSTRANĚNÍ KRYTU ZPEVNĚNÝCH PLOCH S ASFALT POJIVEM, ODVOZ DO 20KM</t>
  </si>
  <si>
    <t>odstranění zbytkových asfaltových vrstev pro sanaci krajů</t>
  </si>
  <si>
    <t>Odhad průměrné tloušťky v jednotlivých úsecích vychází z jádrových vývrtů diagnostického průzkumu a vzorových příčných řezů D.1.3 
dl.*prům.š.*prům tl. 
km  2,470 - 2,600 130*(1,7*2)*0,1=44.200 [A] 
km  2,800 - 3,200 400*(1,7*2)*0,1=136.000 [B] 
km  3,900 - 4,020 120*(1,7*2)*0,1=40.800 [C] 
místní komunikace v km 3,171 
96*0,1=9.600 [D] 
Celkem: A+B+C+D=230.600 [E]</t>
  </si>
  <si>
    <t>79</t>
  </si>
  <si>
    <t>Potenciálně kontaminovaný materiál zvýšeným obsahem PAU - kategorie nebezpečný odpad. Odvoz cca 75km na speciální skládku pro nebezpečný odpad</t>
  </si>
  <si>
    <t>Odhad průměrné tloušťky v jednotlivých úsecích vychází z jádrových vývrtů diagnostického průzkumu a vzorových příčných řezů D.1.3 
dl.*š*prům tl. 
km  2,600 - 2,800 200*(1,7*2)*0,1=68.000 [A] 
km  3,200 - 3,900 700*(1,7*2)*0,1=238.000 [B] 
zastávkový záliv 
km 3,240-3,260 vpravo 
86*0,3=25.800 [C] 
km 3,765 - 3,782 vpravo 
53*0,3=15.900 [D] 
Celkem: A+B+C+D=347.700 [E]</t>
  </si>
  <si>
    <t>103</t>
  </si>
  <si>
    <t>11328</t>
  </si>
  <si>
    <t>ODSTRANĚNÍ PŘÍKOPŮ, ŽLABŮ A RIGOLŮ Z PŘÍKOPOVÝCH TVÁRNIC</t>
  </si>
  <si>
    <t>viz C.3.1-8 
odstranění stávající žlabovky podél domu č.p. 20 v obci Sklené. Žlabovka bude odstraněna šetrně pro její možné zpětné osazení - bude odsouhlaseno TDI. viz položka č. 935212. Poplatek za skládku bude fakturován dle skutečnosti. 
20*0,5=10.000 [A] 
Celkem: A=10.000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</si>
  <si>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</si>
  <si>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</si>
  <si>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</si>
  <si>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Odhad průměrné tloušťky v jednotlivých úsecích vychází z jádrových vývrtů diagnostického průzkumu a vzorových příčných řezů D.1.3 
dl.*š*prům tl. 
km  2,470 - 4,020 1550*(1,7*2)*0,1=527.000 [A] 
místní komunikace v km 3,171 
96*0,3=28.800 [B] 
zastávkový záliv 
km 3,240-3,260 vpravo 
86*0,1=8.600 [C] 
km 3,765 - 3,782 vpravo 
53*0,1=5.300 [D] 
Celkem: A+B+C+D=569.700 [E]</t>
  </si>
  <si>
    <t>83</t>
  </si>
  <si>
    <t>11360</t>
  </si>
  <si>
    <t>ROZRYTÍ VOZOVKY</t>
  </si>
  <si>
    <t>rozrytí stávajících asfaltových vrstev pro recyklaci za studena na místě včetně reprofilace</t>
  </si>
  <si>
    <t>viz. C.3.1-8, D.1.3, D.1.1 
mocnost 180mm 
plocha 
výměra ze situace 
9540+(4020-2470)*2*0,15=10 005.000 [A] 
Celkem: A=10 005.000 [B]</t>
  </si>
  <si>
    <t>zahrnuje potřebné mechanizmy a odklizení přebytečného materiálu</t>
  </si>
  <si>
    <t>113728</t>
  </si>
  <si>
    <t>FRÉZOVÁNÍ ZPEVNĚNÝCH PLOCH ASFALTOVÝCH, ODVOZ DO 20KM</t>
  </si>
  <si>
    <t>Dle rozborů PAU je frézovaný materiál v kategorii ZAS-T1, tudíž se předpokládá bezplatné uložení na skládce SUSPk. 
Odhad průměrné tloušťky v jednotlivých úsecích vychází z jádrových vývrtů diagnostického průzkumu, vzorových příčných řezů D.1.3, podélného profilu D.1.2 a charakteristických příčných řezů D.1.4 
dl.*š*prům tl. 
km  2,470 - 2,760 290*6*0,06=104.400 [A] 
km  2,760 - 3,000 240*6*0,09=129.600 [B] 
Celkem: A+B=234.000 [C]</t>
  </si>
  <si>
    <t>78</t>
  </si>
  <si>
    <t>Dle rozborů PAU je frézovaný materiál v kategorii ZAS-T3, tudíž bude materiál odvezen na příslušnou skládku 
Odhad průměrné tloušťky v jednotlivých úsecích vychází z jádrových vývrtů diagnostického průzkumu, vzorových příčných řezů D.1.3, podélného profilu D.1.2 a charakteristických příčných řezů D.1.4 
dl.*š*prům tl. 
km  3,000 - 3,600 600*6*0,09=324.000 [A] 
km  3,600 - 4,020 420*6*0,08=201.600 [B] 
zastávkový záliv 
km 3,240-3,260 vpravo 
77*0,05=3.850 [C] 
Celkem: A+B+C=529.450 [D]</t>
  </si>
  <si>
    <t>98</t>
  </si>
  <si>
    <t>121101</t>
  </si>
  <si>
    <t>SEJMUTÍ ORNICE NEBO LESNÍ PŮDY S ODVOZEM DO 1KM</t>
  </si>
  <si>
    <t>Naložení ornice z deponie na pozemku p.č. 7167 k.ú Hradec nad Svitavou a odvoz na pozemek p.č. 7080 k.ú. Hradec nad Svitavou 
84,6=84.600 [A] 
Celkem: A=84.600 [B]</t>
  </si>
  <si>
    <t>položka zahrnuje sejmutí ornice bez ohledu na tloušťku vrstvy a její vodorovnou dopravu  
nezahrnuje uložení na trvalou skládku</t>
  </si>
  <si>
    <t>72</t>
  </si>
  <si>
    <t>121106</t>
  </si>
  <si>
    <t>SEJMUTÍ ORNICE NEBO LESNÍ PŮDY S ODVOZEM DO 12KM</t>
  </si>
  <si>
    <t>viz B.4 Bilance zemních prací 
odvoz na pozemek p. č. 7167 k.ú. Hradec nad Svitavou 
84,6=84.600 [A] 
Celkem: A=84.600 [B]</t>
  </si>
  <si>
    <t>16</t>
  </si>
  <si>
    <t>123738</t>
  </si>
  <si>
    <t>ODKOP PRO SPOD STAVBU SILNIC A ŽELEZNIC TŘ. I, ODVOZ DO 20KM</t>
  </si>
  <si>
    <t>prostorová úprava tělesa komunikace - svahy + příkopy 
viz B.4 bilance zemních prací 
2064=2 064.000 [A] 
Celkem: A=2 064.000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</si>
  <si>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</si>
  <si>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71</t>
  </si>
  <si>
    <t>12922</t>
  </si>
  <si>
    <t>ČIŠTĚNÍ KRAJNIC OD NÁNOSU TL. DO 100MM</t>
  </si>
  <si>
    <t>viz. C.3.1-8 
dl.*prům š. 
km 2,470 - 4,020 
(4020-2470)*2*0,5=1 550.000 [A] 
Celkem: A=1 550.000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</si>
  <si>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</si>
  <si>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64</t>
  </si>
  <si>
    <t>17180</t>
  </si>
  <si>
    <t>ULOŽENÍ SYPANINY DO NÁSYPŮ Z NAKUPOVANÝCH MATERIÁLŮ</t>
  </si>
  <si>
    <t>prostorová úprava tělesa komunikace - svahy + příkopy 
viz B.4 bilance zemních prací 
293=293.000 [A] 
Celkem: A=293.000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</si>
  <si>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</si>
  <si>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76</t>
  </si>
  <si>
    <t>17380</t>
  </si>
  <si>
    <t>ZEMNÍ KRAJNICE A DOSYPÁVKY Z NAKUPOVANÝCH MATERIÁLŮ</t>
  </si>
  <si>
    <t>viz C.3.1-8 a D.1.3 
dl.*plocha průřezu ze vzorového řezu 
(((4020-2470)*2)-1388)*0,1=171.200 [A] 
Celkem: A=171.200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</si>
  <si>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</si>
  <si>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</si>
  <si>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18110</t>
  </si>
  <si>
    <t>ÚPRAVA PLÁNĚ SE ZHUTNĚNÍM V HORNINĚ TŘ. I</t>
  </si>
  <si>
    <t>viz B.4 bilance zemních prací 
6596=6 596.000 [A] 
Celkem: A=6 596.000 [B]</t>
  </si>
  <si>
    <t>položka zahrnuje úpravu pláně včetně vyrovnání výškových rozdílů. Míru zhutnění určuje projekt.</t>
  </si>
  <si>
    <t>75</t>
  </si>
  <si>
    <t>18231</t>
  </si>
  <si>
    <t>ROZPROSTŘENÍ ORNICE V ROVINĚ V TL DO 0,10M</t>
  </si>
  <si>
    <t>viz C.3.1-8 
celková plocha ohumusování příkopů a svahů ze situace 
5170=5 170.000 [A] 
Celkem: A=5 170.000 [B]</t>
  </si>
  <si>
    <t>položka zahrnuje:  
nutné přemístění ornice z dočasných skládek vzdálených do 50m  
rozprostření ornice v předepsané tloušťce v rovině a ve svahu do 1:5</t>
  </si>
  <si>
    <t>97</t>
  </si>
  <si>
    <t>Rozprostření ornice po skončení vegetačního období na pozemku Hradce nad Svitavou p.č. 7080. 
84,6/0,1=846.000 [A] 
Celkem: A=846.000 [B]</t>
  </si>
  <si>
    <t>74</t>
  </si>
  <si>
    <t>18241</t>
  </si>
  <si>
    <t>ZALOŽENÍ TRÁVNÍKU RUČNÍM VÝSEVEM</t>
  </si>
  <si>
    <t>viz C.3.1-8 
celková plocha ze situace 
5170=5 170.000 [A] 
Celkem: A=5 170.000 [B]</t>
  </si>
  <si>
    <t>Zahrnuje dodání předepsané travní směsi, její výsev na ornici, zalévání, první pokosení, to vše bez ohledu na sklon terénu</t>
  </si>
  <si>
    <t>1.2</t>
  </si>
  <si>
    <t>Zemní práce propustky</t>
  </si>
  <si>
    <t>km 2,642 
dl. 
7*0,5=3.500 [A]</t>
  </si>
  <si>
    <t>69</t>
  </si>
  <si>
    <t>11329</t>
  </si>
  <si>
    <t>ODSTRANĚNÍ ZPEVNĚNÝCH PLOCH, PŘÍKOPŮ A RIGOLŮ Z LOMOVÉHO KAMENE</t>
  </si>
  <si>
    <t>Viz výkresy C.3.1-8 
práce v blízkosti IS musí být prováděny ručně 
stávající odláždění dna příkopu 
km 2,642 vtok propustku   5,6*2*0,3=3.360 [A] 
Celkem: A=3.360 [B]</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</si>
  <si>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</si>
  <si>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122738</t>
  </si>
  <si>
    <t>ODKOPÁVKY A PROKOPÁVKY OBECNÉ TŘ. I, ODVOZ DO 20KM</t>
  </si>
  <si>
    <t>Viz.výkres C.3.1-C.3.8, D.1.5, D.1.7 
Výkopy okolo inženýrských sítí se musí provádět ručně  
HV 
HV3 KM 2,642 vlevo vtok horské vpusti   2,5*2*0,4=2.000 [A] 
                                      výtok, napojení na stáv. žlab 0,6*1*0,3=0.180 [B] 
HV4 km 3,011 vlevo   2,6*3,1*0,4   =3.224 [C] 
výkopy pro opevnění čela, zemního tělesa kamenem tl. 200mm do betonu tl. 100mm, vtok a výtok 
2*(délka*šířka*průměrná výška) 
PODÉLNÉ PROPUSTKY 
KM 2,878 vpravo 2*(2,5*1,6*0,3)=2.400 [D] 
KM 3,302 vpravo 2*(2,5*1,6*0,3)=2.400 [E] 
KM 3,360 vpravo 2*(2,5*1,6*0,3)=2.400 [F] 
KM 3,618 vlevo 2*(2,5*1,6*0,3)=2.400 [G] 
KM 3,639 vlevo 2*(2,5*1,6*0,3)=2.400 [H] 
ZATRUBNĚNÉ PŘÍKOPY 
km 3,278 vtok, lapač splavenin 2,5*2,7*0,2=1.350 [I] 
km 3,758 výtok   2,5*1,6*0,3=1.200 [J] 
km 3,790 vtok   2,5*1,6*0,3=1.200 [K] 
km 3,813 výtok   2,5*1,6*0,3=1.200 [L] 
km 3,975 vtok, lapač splavenin   2,5*2,7*0,2 =1.350 [M]   
VYÚSTĚNÍ UV DO PŘÍKOPU 
km 3,344 vpravo   2,8*2*0,4=2.240 [N] 
km 3,750 vpravo   2,8*2*0,4=2.240 [O] 
km 4,014 vpravo   2,8*2*0,4=2.240 [P] 
VYDLÁŽDĚNÍ SKLUZU 
km 3,127 vlevo   1,5*2,0*0,3=0.900 [V] 
km 3,668 vlevo   1,5*2*0,3=0.900 [Q] 
PŘÍČNÉ PROPUSTKY 
SO 102 nezahrnuje 
KM xxx  
ODLÁŽDĚNÍ VTOKŮ DO SKLENSKÉHO POTOKA 
km 2,530 vpravo   2*0,7*0,3=0.420 [R] 
km 3,011 vpravo   2*0,7*0,3=0.420 [S] 
km 3,170 vpravo   2*2,2*0,3=1.320 [T] 
km 3,407 vpravo   1,8*3*0,3=1.620 [U] 
Celkem: A+B+C+D+E+F+G+H+I+J+K+L+M+N+O+P+V+Q+R+S+T+U=36.004 [W]</t>
  </si>
  <si>
    <t>131738</t>
  </si>
  <si>
    <t>HLOUBENÍ JAM ZAPAŽ I NEPAŽ TŘ. I, VČ. ODVOZU NA SKLÁDKU URČENOU ZHOTOVITELEM</t>
  </si>
  <si>
    <t>poplatek za skládku uveden v položce: 014102.1</t>
  </si>
  <si>
    <t>Viz.výkres C.3.1-8, D.1.6-7   
(délka*šířka*výška)   
Výkopy okolo inženýrských sítí se musí provádět ručně  
Pro nové uliční vpusti   
(délka*šířka*průměrná výška)   
Km 2,530 vlevo  1,0*1,0*1,3=1.300 [A] 
Km 2,889 vlevo  1,0*1,0*1,3=1.300 [B] 
Km 3,174 vlevo  1,0*1,0*1,3=1.300 [C] 
Km 3,175 vpravo  1,0*1,0*1,3=1.300 [D] 
Km 3,255 vlevo  1,0*1,0*1,3=1.300 [E] 
Km 3,344 vlevo  1,0*1,0*1,3=1.300 [F] 
Km 3,474 vlevo výměna UV 1,0*1,0*1,5=1.500 [G] 
Km 3,755 vlevo  1,0*1,0*1,3=1.300 [H] 
Km 3,849 vlevo  1,0*1,0*1,3=1.300 [I] 
Km 3,865 vpravo  1,0*1,0*1,3=1.300 [J] 
Km 3,898 vlevo  1,0*1,0*1,3=1.300 [K] 
Km 3,920 vpravo  1,0*1,0*1,3=1.300 [L] 
Km 3,954 vlevo  1,0*1,0*1,3=1.300 [M] 
Km 4,014 vlevo  1,0*1,0*1,3=1.300 [N] 
Pro horské vpusti   
(délka*šířka*průměrná výška) 
km 2,642 vlevo   2,8*1,8*1,6=8.064 [O] 
km 3,011 vlevo   2,8*1,8*1,7=8.568 [P] 
Pro lapače splavenin   
(délka*šířka*průměrná výška) 
km 3,278 vlevo   2,5*2,0*2,0=10.000 [Q] 
km 3,813 vlevo   2,5*2,0*2,0=10.000 [R] 
Pro šachty na zatrub. příkopech 
(délka*šířka*průměrná výška) 
km 2,990   1,5*1,5*1,5=3.375 [AO] 
km 3,170 vpravo v MK 3x   3*(1,5*1,5*1,5)=10.125 [S] 
km 3,195 vpravo   1,5*1,5*1,5=3.375 [T] 
km 3,212 vpravo   1,5*1,5*1,5=3.375 [U] 
km 3,232 vpravo   1,5*1,5*1,5=3.375 [V] 
km 3,255 vpravo   1,5*1,5*1,5=3.375 [W] 
km 3,407 vpravo   1,5*1,5*1,5=3.375 [X] 
km 3,432 vlevo    1,5*1,5*1,8=4.050 [Y] 
km 3,849 vpravo   1,5*1,5*1,5=3.375 [Z] 
km 3,898 vpravo   1,5*1,5*1,5=3.375 [AA] 
km 3,954 vpravo   1,5*1,5*1,5=3.375 [AB] 
pro drenážní šachty 
(délka*šířka*průměrná výška) 
Km 2,519 vlevo   0,9*0,9*0,9=0.729 [AC] 
Km 2,555 vlevo   0,9*0,9*0,9=0.729 [AD] 
Km 2,739 vlevo   0,9*0,9*0,9=0.729 [AE] 
Km 2,942 vlevo   0,9*0,9*0,9=0.729 [AF] 
Km 2,950 vpravo   0,9*0,9*0,9=0.729 [AG] 
Km 3,127 vlevo   0,9*0,9*0,9=0.729 [AH] 
Km 3,220 vlevo   0,9*0,9*0,9=0.729 [AI] 
Km 3,300 vlevo   0,9*0,9*0,9=0.729 [AJ] 
Km 3,630 vpravo   0,9*0,9*0,9=0.729 [AK] 
Km 3,795 vlevo   0,9*0,9*0,9=0.729 [AL] 
Km 3,875 vlevo   0,9*0,9*0,9=0.729 [AM] 
Km 3,925 vlevo   0,9*0,9*0,9=0.729 [AN] 
Celkem: A+B+C+D+E+F+G+H+I+J+K+L+M+N+O+P+Q+R+AO+S+T+U+V+W+X+Y+Z+AA+AB+AC+AD+AE+AF+AG+AH+AI+AJ+AK+AL+AM+AN=108.330 [AP]</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</si>
  <si>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</si>
  <si>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</si>
  <si>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VČ. ODVOZU NA SKLÁDKU URČENOU ZHOTOVITELEM</t>
  </si>
  <si>
    <t>Viz.výkres C.3.1-C.3.8, D.1.5-7 
Výkopy okolo inženýrských sítí se musí provádět ručně  
třídění zemin pro další využití na stavbě 
rýha pro potrubí včetně obetonování a podkladních desek + úprava vtoku a výtoku stabilizačním prahem a těžkým kamenným záhozem 
(délka*šířka*průměrná výška)+ 2*(délka*šířka*průměrná výška) 
PODÉLNÉ PROPUSTKY 
KM 2,878 vpravo 11*1,0*1+2*(2*0,9*0,6)=13.160 [A] 
KM 3,302 vpravo 7*1,0*0,7+2*(2*0,9*0,6)=7.060 [B] 
KM 3,360 vpravo 6*1,0*0,7+2*(2*0,9*0,6)=6.360 [C] 
KM 3,618 vlevo 6*1,1*1+2*(2*0,9*0,6)=8.760 [D] 
KM 3,639 vlevo 11*1,1*0,9+2*(2*0,9*0,6)=13.050 [E] 
PŘÍČNÉ PROPUSTKY 
SO 102 nezahrnuje 
Zatrubněné příkopy 
(délka*šířka*průměrná výška) 
km 2,990 - 3,010 vlevo   (13+7)*1,3*0,9=23.400 [Z] 
km 3,170 - 3,278 vpravo   (108+39)*1,4*1,1=226.380 [F] 
km 3,407 - 3,432 příčné převedení   (28,5+5)*1,45*1,1=53.433 [G] 
km 3,758 - 3,790 vpravo   30*1,1*1,1=36.300 [H] 
km 3,813 - 3,975 vpravo   (34+126)*1,0*1,2=192.000 [I] 
Přípojky k uličním vpustím   
(délka*šířka*průměrná výška)   
Km 2,530 vlevo  9,0*0,6*0,9=4.860 [J] 
Km 2,889 vlevo  8,0*0,6*0,8=3.840 [K] 
Km 3,174 vlevo  8,0*0,6*1,1=5.280 [L] 
Km 3,175 vpravo  1,0*0,6*0,5=0.300 [M] 
Km 3,255 vlevo  8,0*0,6*0,9=4.320 [N] 
Km 3,344 vlevo  8,0*0,6*0,9=4.320 [O] 
Km 3,755 vlevo  10,5*0,6*0,9=5.670 [P] 
Km 3,849 vlevo  7,0*0,6*0,9=3.780 [Q] 
Km 3,865 vpravo  0,5*0,6*0,8=0.240 [R] 
Km 3,898 vlevo  7,0*0,6*0,9=3.780 [S] 
Km 3,920 vpravo  0,5*0,6*0,8=0.240 [T] 
Km 3,954 vlevo  7,0*0,6*0,9=3.780 [U] 
Km 4,014 vlevo  8,0*0,6*0,9=4.320 [V] 
Přípojky k horským vpustím 
(délka*šířka*průměrná výška) 
km 2,642 vlevo   14*1,6*0,9=20.160 [W] 
km 2,990 vlevo   42*1,4*1,2=70.560 [X] 
Příkop s retenční rýhou  
příkop s retenční rýhou    
dl.*š*průměrná výška    
km 3,975 - 4,020   45*0,5*1=22.500 [Y] 
Celkem: A+B+C+D+E+Z+F+G+H+I+J+K+L+M+N+O+P+Q+R+S+T+U+V+W+X+Y=737.853 [AA]</t>
  </si>
  <si>
    <t>17481</t>
  </si>
  <si>
    <t>ZÁSYP JAM A RÝH Z NAKUPOVANÝCH MATERIÁLŮ</t>
  </si>
  <si>
    <t>Viz.výkres C.3.1-C.3.8, D.1.5-7 
Parametry, provedení dle zadávací dokumentace.   
štěrkopísek  frakce 0-32   
Uliční vpusti   
(délka*šířka*průměrná výška)   
Km 2,530 vlevo  ((1,0*1,0)-(3,14*0,5*0,5))*1,2=0.258 [A] 
Km 2,889 vlevo  ((1,0*1,0)-(3,14*0,5*0,5))*1,2=0.258 [B] 
Km 3,174 vlevo  ((1,0*1,0)-(3,14*0,5*0,5))*1,2=0.258 [C] 
Km 3,175 vpravo  ((1,0*1,0)-(3,14*0,5*0,5))*1,2=0.258 [D] 
Km 3,255 vlevo  ((1,0*1,0)-(3,14*0,5*0,5))*1,2=0.258 [E] 
Km 3,344 vlevo  ((1,0*1,0)-(3,14*0,5*0,5))*1,2=0.258 [F] 
Km 3,474 vlevo výměna UV ((1,0*1,0)-(3,14*0,5*0,5))*1,5=0.323 [G] 
Km 3,755 vlevo  ((1,0*1,0)-(3,14*0,5*0,5))*1,2=0.258 [H] 
Km 3,849 vlevo  ((1,0*1,0)-(3,14*0,5*0,5))*1,2=0.258 [I] 
Km 3,865 vpravo  ((1,0*1,0)-(3,14*0,5*0,5))*1,2=0.258 [J] 
Km 3,898 vlevo  ((1,0*1,0)-(3,14*0,5*0,5))*1,2=0.258 [K] 
Km 3,920 vpravo  ((1,0*1,0)-(3,14*0,5*0,5))*1,2=0.258 [L] 
Km 3,954 vlevo  ((1,0*1,0)-(3,14*0,5*0,5))*1,2=0.258 [M] 
Km 4,014 vlevo  ((1,0*1,0)-(3,14*0,5*0,5))*1,2=0.258 [N] 
Horské vpusti 
(délka*šířka*průměrná výška) 
km 2,642 vlevo   2,8*1,8*1,6-(2,8*1,8*0,1+1,6*1,2*1,5)=4.680 [O] 
km 3,011 vlevo   2,8*1,8*1,7-(2,8*1,8*0,1+1,6*1,2*1,6)=4.992 [P] 
Lapače splavenin   
(délka*šířka*průměrná výška) 
km 3,278 vlevo   2,5*2,0*2,0-(1,6*1,8*0,08+2,0*2,5*0,15+1,3*1,5*1,7)=5.705 [Q] 
km 3,813 vlevo   2,5*2,0*2,0-(1,6*1,8*0,08+2,0*2,5*0,15+1,3*1,5*1,7)=5.705 [R] 
Šachty na zatrub. příkopech 
(délka*šířka*průměrná výška) 
km 3,195 vpravo   1,5*1,5*1,5-((1,5*1,5*0,1+1,25*1,25*1,3))=1.119 [AO] 
km 3,170 vpravo v MK 3x   3*((1,5*1,5*1,5)-((1,5*1,5*0,1+1,25*1,25*1,3)))=3.356 [S] 
km 3,195 vpravo   1,5*1,5*1,5-((1,5*1,5*0,1+1,25*1,25*1,3))=1.119 [T] 
km 3,212 vpravo   1,5*1,5*1,5-((1,5*1,5*0,1+1,25*1,25*1,3))=1.119 [U] 
km 3,232 vpravo   1,5*1,5*1,5-((1,5*1,5*0,1+1,25*1,25*1,3))=1.119 [V] 
km 3,255 vpravo   1,5*1,5*1,5-((1,5*1,5*0,1+1,25*1,25*1,3))=1.119 [W] 
km 3,407 vpravo   1,5*1,5*1,5-((1,5*1,5*0,1+1,25*1,25*1,3))=1.119 [X] 
km 3,432 vlevo    1,5*1,5*1,8-((1,5*1,5*0,1+1,25*1,25*1,7))=1.169 [Y] 
km 3,849 vpravo   1,5*1,5*1,5-((1,5*1,5*0,1+1,25*1,25*1,3))=1.119 [Z] 
km 3,898 vpravo   1,5*1,5*1,5-((1,5*1,5*0,1+1,25*1,25*1,3))=1.119 [AA] 
km 3,954 vpravo   1,5*1,5*1,5-((1,5*1,5*0,1+1,25*1,25*1,3))=1.119 [AB] 
drenážní šachty 
Km 2,519 vlevo   (0,90*0,90*0,9)-(0,75*0,75*0,1+3,14*0,2*0,2*0,80)=0.572 [AC] 
Km 2,555 vlevo  (0,90*0,90*0,9)-(0,75*0,75*0,1+3,14*0,2*0,2*0,80)=0.572 [AD] 
Km 2,739 vlevo  (0,90*0,90*0,9)-(0,75*0,75*0,1+3,14*0,2*0,2*0,80)=0.572 [AE] 
Km 2,942 vlevo   (0,90*0,90*0,9)-(0,75*0,75*0,1+3,14*0,2*0,2*0,80)=0.572 [AF] 
Km 2,950 vpravo   (0,90*0,90*0,9)-(0,75*0,75*0,1+3,14*0,2*0,2*0,80)=0.572 [AG] 
Km 3,127 vlevo  (0,90*0,90*0,9)-(0,75*0,75*0,1+3,14*0,2*0,2*0,80)=0.572 [AH] 
Km 3,220 vlevo   (0,90*0,90*0,9)-(0,75*0,75*0,1+3,14*0,2*0,2*0,80)=0.572 [AI] 
Km 3,300 vlevo  (0,90*0,90*0,9)-(0,75*0,75*0,1+3,14*0,2*0,2*0,80)=0.572 [AJ] 
Km 3,630 vpravo  (0,90*0,90*0,9)-(0,75*0,75*0,1+3,14*0,2*0,2*0,80)=0.572 [AK] 
Km 3,795 vlevo  (0,90*0,90*0,9)-(0,75*0,75*0,1+3,14*0,2*0,2*0,80)=0.572 [AL] 
Km 3,875 vlevo  (0,90*0,90*0,9)-(0,75*0,75*0,1+3,14*0,2*0,2*0,80)=0.572 [AM] 
Km 3,925 vlevo  (0,90*0,90*0,9)-(0,75*0,75*0,1+3,14*0,2*0,2*0,80)=0.572 [AN] 
Celkem: A+B+C+D+E+F+G+H+I+J+K+L+M+N+O+P+Q+R+AO+S+T+U+V+W+X+Y+Z+AA+AB+AC+AD+AE+AF+AG+AH+AI+AJ+AK+AL+AM+AN=46.219 [AP]</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</si>
  <si>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</si>
  <si>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88</t>
  </si>
  <si>
    <t>viz C.3.1-8, D.1.3 
štěrkodrť fr. 16-32 
příkop s retenční rýhou    
dl.*š*výška    
km 3,975 - 4,020   45*0,5*0,3=6.750 [A] 
štěrkodrť fr. 32-63 
příkop s retenční rýhou    
dl.*š*výška    
km 3,975 - 4,020   45*0,5*0,5=11.250 [B] 
Celkem: A+B=18.000 [C]</t>
  </si>
  <si>
    <t>7</t>
  </si>
  <si>
    <t>17581</t>
  </si>
  <si>
    <t>OBSYP POTRUBÍ A OBJEKTŮ Z NAKUPOVANÝCH MATERIÁLŮ</t>
  </si>
  <si>
    <t>Viz.výkres C.3.1-C.3.8, D.1.5-7 
Parametry, provedení dle zadávací dokumentace.   
štěrkopísek  frakce 0-32   
(délka*šířka*průměrná výška) - (délka prop*(podkladní desky+obetonování potrubí+potrubí)) 
PODÉLNÉ PROPUSTKY 
KM 2,878 vpravo DN 400 11*1,0*1-11*(0,9*0,2+0,2+3,14*0,2*0,2)=5.438 [A] 
KM 3,302 vpravo DN 400 7*1,0*0,7-7*(0,9*0,2+0,2+3,14*0,2*0,2)=1.361 [B] 
KM 3,360 vpravo DN 400 6*1,0*0,7-6*(0,9*0,2+0,2+3,14*0,2*0,2)=1.166 [C] 
KM 3,618 vlevo DN 500 6*1,1*1-6*(1,0*0,2+0,25+3,14*0,25*0,25)=2.723 [D] 
KM 3,639 vlevo DN 500 11*1,1*0,9-11*(1,0*0,2+0,25+3,14*0,25*0,25)=3.781 [E] 
Zatrubněné příkopy 
(délka*šířka*průměrná výška)-(podkladní vrstvy + obetonování v místě sjezdů, nástupiště, MK + potrubí) 
km 2,990 - 3,010 vlevo DN 300     (13+7)*1,3*0,9-(13*(1,1*0,1+3,14*0,15*0,15)+7*(1,1*0,1+1,1*0,1+0,18+3,14*0,15*0,15))=17.757 [Y] 
km 3,170 - 3,278 vpravo DN 400   (108+39)*1,4*1,1-(48*(0,9*0,1+0,9*0,1+0,2+3,14*0,2*0,2)+60*(1,4*0,1+3,14*0,2*0,2)+39*(1,4*0,1+1,4*0,15+0,25+3,14*0,2*0,2))=157.877 [F] 
km 3,407 - 3,432 příčné převedení   (28,5+5)*1,45*1,1-(28,5*(1,45*0,1+1,45*0,1+0,2+3,14*0,2*0,2)+5*(1,45*0,1+3,14*0,2*0,2))=34.535 [G] 
km 3,758 - 3,790 vpravo   30*1,1*1,1-30*(1*0,1+1*0,1+0,22+3,14*0,25*0,25)=17.813 [H] 
km 3,813 - 3,975 vpravo   (34+126)*1,0*1,2-((34+5,5+5+7)*(0,9*0,1+0,9*0,1+0,2+3,14*0,2*0,2)+(126-5,5-5-7)*(1,0*0,1+3,14*0,2*0,2))=141.484 [I] 
(délka*šířka*průměrná výška) - (délka prop*(podkladní desky+obetonování potrubí+potrubí)) 
Přípojky k uličním vpustím   
Km 2,530 vlevo  9,0*0,6*0,9-9*(0,5*0,1+0,4*0,1+0,08+3,14*0,075*0,075)=3.171 [J] 
Km 2,889 vlevo  8,0*0,6*0,8-8*(0,5*0,1+0,4*0,1+0,08+3,14*0,075*0,075)=2.339 [K] 
Km 3,174 vlevo  8,0*0,6*1,1-8*(0,5*0,1+0,4*0,1+0,08+3,14*0,075*0,075)=3.779 [L] 
Km 3,175 vpravo  1,0*0,6*0,5-1*(0,5*0,1+0,4*0,1+0,08+3,14*0,075*0,075)=0.112 [M] 
Km 3,255 vlevo  8,0*0,6*0,9-8*(0,5*0,1+0,4*0,1+0,08+3,14*0,075*0,075)=2.819 [N] 
Km 3,344 vlevo  8,0*0,6*0,9-8*(0,5*0,1+0,4*0,1+0,08+3,14*0,075*0,075)=2.819 [O] 
Km 3,755 vlevo  10,5*0,6*0,9-10,5*(0,5*0,1+0,4*0,1+0,08+3,14*0,075*0,075)=3.700 [P] 
Km 3,849 vlevo  7,0*0,6*0,9-7*(0,5*0,1+0,4*0,1+0,08+3,14*0,075*0,075)=2.466 [Q] 
Km 3,865 vpravo  0,5*0,6*0,8-0,5*(0,5*0,1+0,4*0,1+0,08+3,14*0,075*0,075)=0.146 [R] 
Km 3,898 vlevo  7,0*0,6*0,9-7*(0,5*0,1+0,4*0,1+0,08+3,14*0,075*0,075)=2.466 [S] 
Km 3,920 vpravo  0,5*0,6*0,8-0,5*(0,5*0,1+0,4*0,1+0,08+3,14*0,075*0,075)=0.146 [T] 
Km 3,954 vlevo  7,0*0,6*0,9-7*(0,5*0,1+0,4*0,1+0,08+3,14*0,075*0,075)=2.466 [U] 
Km 4,014 vlevo  8,0*0,6*0,9-8*(0,5*0,1+0,4*0,1+0,08+3,14*0,075*0,075)=2.819 [V] 
Přípojky k horským vpustím   
km 2,642 vlevo   14*1,6*0,9-14*(1,5*0,1+0,9*0,15+0,28+2*(3,14*0,125*0,125))=10.876 [W] 
km 2,990 vlevo   42*1,4*1,2-42*(0,65*0,1+0,55*0,1+0,15+3,14*0,125*0,125)=57.159 [X] 
Celkem: A+B+C+D+E+Y+F+G+H+I+J+K+L+M+N+O+P+Q+R+S+T+U+V+W+X=481.218 [Z]</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</si>
  <si>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</si>
  <si>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1.4</t>
  </si>
  <si>
    <t>Zemní práce - doprava přes 20km</t>
  </si>
  <si>
    <t>90</t>
  </si>
  <si>
    <t>11313B</t>
  </si>
  <si>
    <t>ODSTRANĚNÍ KRYTU ZPEVNĚNÝCH PLOCH S ASFALTOVÝM POJIVEM - DOPRAVA</t>
  </si>
  <si>
    <t>tkm</t>
  </si>
  <si>
    <t>bude fakturováno dle skutečnosti</t>
  </si>
  <si>
    <t>Doprava na nejbližší příslušnou volnou skládku nebezpečného odpadu. 
PD uvažuje prům. dovoznou vzdálenost 75 km. 
množství z položky č. 113138.2 
objem*2,4*55km 
347,7*2,4*55=45 896.400 [A]</t>
  </si>
  <si>
    <t>Položka zahrnuje samostatnou dopravu suti a vybouraných hmot. Množství se určí jako součin hmotnosti [t] a požadované vzdálenosti [km].</t>
  </si>
  <si>
    <t>91</t>
  </si>
  <si>
    <t>11372B</t>
  </si>
  <si>
    <t>FRÉZOVÁNÍ ZPEVNĚNÝCH PLOCH ASFALTOVÝCH - DOPRAVA</t>
  </si>
  <si>
    <t>Doprava na nejbližší příslušnou volnou skládku pro materiál třídy ZAS-T3. 
PD uvažuje prům. dovoznou vzdálenost 75 km. 
množství z položky č. 113728.2 
objem*2,4*55km 
347,7*2,4*55=45 896.400 [A]</t>
  </si>
  <si>
    <t>99</t>
  </si>
  <si>
    <t>12110B</t>
  </si>
  <si>
    <t>SEJMUTÍ ORNICE NEBO LESNÍ PŮDY - DOPRAVA</t>
  </si>
  <si>
    <t>M3KM</t>
  </si>
  <si>
    <t>Doprava odhumusované vrstvy tl. 0,1m 
(15310+2900)*0,1*20=36 420.000 [A]</t>
  </si>
  <si>
    <t>Položka zahrnuje samostatnou dopravu zeminy. Množství se určí jako součin kubatutry [m3] a požadované vzdálenosti [km].</t>
  </si>
  <si>
    <t>Základy</t>
  </si>
  <si>
    <t>21197</t>
  </si>
  <si>
    <t>OPLÁŠTĚNÍ ODVODŇOVACÍCH ŽEBER Z GEOTEXTILIE</t>
  </si>
  <si>
    <t>Parametry vhodné geotextilie pro drenáž: 
Primární funkce: separační, filtrační 
Doporučený typ: netkaná  
Materiál: polypropylen 
Plošná hmotnost: 300 g/m2 
Odolnost proti protržení (CBR): min. 2 kN 
Propustnost vody kolmo k výrobku min. 10 l/m2.s</t>
  </si>
  <si>
    <t>Viz.výkres C.3.1-C.3.8, D.1.3, 
Filtrační geotextílie, parametry dle PD.       
Délka * šířka změřená pomocí Autocadu.       
km 2,470 - 2,830 vlevo  (63+114+189)*2,3=841.800 [A] 
km 2,889 - 3,525 vlevo  (123+164+81+90+90+92)*2,3=1 472.000 [B] 
km 2,885 - 3,100 vpravo  (123+93)*2,3=496.800 [C] 
km 3,174 - 3,278 vpravo  104*2,3=239.200 [D] 
km 3,567 - 3,787 vpravo  (188+36)*2,3=515.200 [E] 
km 3,668 - 4,020 vlevo  (88+95+51+57+61+5)*2,3=821.100 [F] 
Celkem: A+B+C+D+E+F=4 386.100 [G]</t>
  </si>
  <si>
    <t>položka zahrnuje dodávku předepsané geotextilie, mimostaveništní a vnitrostaveništní dopravu a její uložení včetně potřebných přesahů (nezapočítávají se do výměry)</t>
  </si>
  <si>
    <t>28</t>
  </si>
  <si>
    <t>212635</t>
  </si>
  <si>
    <t>TRATIVODY KOMPL Z TRUB Z PLAST HM DN DO 150MM, RÝHA TŘ I</t>
  </si>
  <si>
    <t>M</t>
  </si>
  <si>
    <t>Podélná drenáž PE DN 110, perforované drenážní potrubí vinuté, obsyp hrubý štěrkopísek (8/32) dle ČSN 73 6126-1, lože ze štěrkodrti 0-22mm dle ČSN 736126-1, v úsecích s podélním sklonem drenáže menším než 1% bude drenáž uložena na betonové lože C12/15 suchá směs.</t>
  </si>
  <si>
    <t>Viz.výkres C.3.1-C.3.8, D.1.3, 
Parametry, provedení dle zadávací dokumentace.   
Částečně perforovaná trouba DN 110 PE, SN 8.  
km 2,470 - 2,830 vlevo  63+114+189=366.000 [A] 
km 2,889 - 3,525 vlevo  123+164+81+90+90+92=640.000 [B] 
km 2,885 - 3,100 vpravo  123+93=216.000 [C] 
km 3,174 - 3,278 vpravo  104=104.000 [D] 
km 3,567 - 3,787 vpravo  188+36=224.000 [E] 
km 3,668 - 4,020 vlevo  88+95+51+57+61+5=357.000 [F] 
Celkem: A+B+C+D+E+F=1 907.000 [G]</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</si>
  <si>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</si>
  <si>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87</t>
  </si>
  <si>
    <t>21361</t>
  </si>
  <si>
    <t>DRENÁŽNÍ VRSTVY Z GEOTEXTILIE</t>
  </si>
  <si>
    <t>C.1.3-8, D.1.3 
příkop s retenční rýhou    
dl.*š*výška    
km 3,975 - 4,020   45*2=90.000 [A] 
Celkem: A=90.000 [B]</t>
  </si>
  <si>
    <t>Položka zahrnuje:  
- dodávku předepsané geotextilie (včetně nutných přesahů) pro drenážní vrstvu, včetně mimostaveništní a vnitrostaveništní dopravy  
- provedení drenážní vrstvy předepsaných rozměrů a předepsaného tvaru</t>
  </si>
  <si>
    <t>101</t>
  </si>
  <si>
    <t>289972</t>
  </si>
  <si>
    <t>OPLÁŠTĚNÍ (ZPEVNĚNÍ) Z GEOMŘÍŽOVIN</t>
  </si>
  <si>
    <t>viz C.3.1-8 
km 3,010 - 3,118 zpevnění povrchu svahu navazujícího na navrženou žlabovku geomříží 
108*3,5=378.000 [A] 
Celkem: A=378.000 [B]</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</si>
  <si>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</si>
  <si>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Vodorovné konstrukce propustky</t>
  </si>
  <si>
    <t>63</t>
  </si>
  <si>
    <t>451312</t>
  </si>
  <si>
    <t>PODKLADNÍ A VÝPLŇOVÉ VRSTVY Z PROSTÉHO BETONU C12/15</t>
  </si>
  <si>
    <t>Viz.výkres C.3.1-C.3.8, D.1.5-7 
Parametry, provedení dle zadávací dokumentace. 
podkladní desky pro horské vpusti 
dl.*š*tl. 
km 2,642 vlevo   2,8*1,8*0,1=0.504 [A] 
km 3,011 vlevo   2,8*1,8*0,1=0.504 [B] 
podkladní desky pro šachty na zatrub. příkopech 
dl.*š*tl. 
km 2,990 vlevo   1,5*1,5*0,1=0.225 [C] 
km 3,170 vpravo v MK 3x   3*(1,5*1,5*0,1)=0.675 [D] 
km 3,195 vpravo   1,5*1,5*0,1=0.225 [E] 
km 3,212 vpravo   1,5*1,5*0,1=0.225 [F] 
km 3,232 vpravo   1,5*1,5*0,1=0.225 [G] 
km 3,255 vpravo   1,5*1,5*0,1=0.225 [H] 
km 3,407 vpravo   1,5*1,5*0,1=0.225 [I] 
km 3,432 vlevo    1,5*1,5*0,1=0.225 [J] 
km 3,849 vpravo   1,5*1,5*0,1=0.225 [K] 
km 3,898 vpravo   1,5*1,5*0,1=0.225 [L] 
km 3,954 vpravo   1,5*1,5*0,1=0.225 [M] 
podkladní desky lapače splavenin 
dl.*š*tl. 
km 3,278 vlevo   1,6*1,8*0,08=0.230 [N] 
km 3,813 vlevo   1,6*1,8*0,08=0.230 [O] 
Zatrubněný příkop 
km 2,990 - 3,010 vlevo DN 300    20*(1,4*0,1)=2.800 [P] 
km 3,170 - 3,278 vpravo DN 400   48*(0,9*0,1)+39*(1,4*0,1)=9.780 [Q] 
km 3,407 - 3,432 příčné převedení   28,5*(1,45*0,1)=4.133 [R] 
km 3,758 - 3,790 vpravo   30*(1*0,1)=3.000 [S] 
km 3,813 - 3,975 vpravo   (34+5,5+5+7)*(0,9*0,1+0,9*0,1+0,2+3,14*0,2*0,2)=26.038 [T] 
PODÉLNÉ PROPUSTKY 
KM 2,878 vpravo DN 400 11*(0,9*0,1)=0.990 [U] 
KM 3,302 vpravo DN 400 7*(0,9*0,1)=0.630 [V] 
KM 3,360 vpravo DN 400   6*(0,9*0,1)=0.540 [W] 
KM 3,618 vlevo DN 500 6*(1,0*0,1)=0.600 [X] 
KM 3,639 vlevo DN 500 11*(1,0*0,1)=1.100 [Y] 
Celkem: A+B+C+D+E+F+G+H+I+J+K+L+M+N+O+P+Q+R+S+T+U+V+W+X+Y=54.004 [Z]</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</si>
  <si>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</si>
  <si>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t>
  </si>
  <si>
    <t>451314</t>
  </si>
  <si>
    <t>PODKLADNÍ A VÝPLŇOVÉ VRSTVY Z PROSTÉHO BETONU C25/30</t>
  </si>
  <si>
    <t>Viz.výkres C.3.1-C.3.8, D.1.5-7 
Parametry, provedení dle zadávací dokumentace. 
HV 
HV3 KM 2,642 vlevo vtok horské vpusti   2,5*2*0,1=0.500 [A] 
                                      výtok, napojení na stáv. žlab 0,6*1*0,1=0.060 [B] 
HV4 km 3,011 vlevo   2,6*3,1*0,1   =0.806 [C] 
výkopy pro opevnění čela, zemního tělesa kamenem tl. 200mm do betonu tl. 100mm, vtok a výtok 
2*(délka*šířka*průměrná výška) 
PODÉLNÉ PROPUSTKY 
KM 2,878 vpravo 2*(2,5*1,6*0,1)=0.800 [D] 
KM 3,302 vpravo 2*(2,5*1,6*0,1)=0.800 [E] 
KM 3,360 vpravo 2*(2,5*1,6*0,1)=0.800 [F] 
KM 3,618 vlevo 2*(2,5*1,6*0,1)=0.800 [G] 
KM 3,639 vlevo 2*(2,5*1,6*0,1)=0.800 [H] 
ZATRUBNĚNÉ PŘÍKOPY 
km 3,278 vtok, lapač splavenin 2,5*2,7*0,1=0.675 [I] 
km 3,758 výtok   2,5*1,6*0,1=0.400 [J] 
km 3,790 vtok   2,5*1,6*0,1=0.400 [K] 
km 3,813 výtok   2,5*1,6*0,1=0.400 [L] 
km 3,975 vtok, lapač splavenin   2,5*2,7*0,1 =0.675 [M]   
VYÚSTĚNÍ UV DO PŘÍKOPU 
km 3,344 vpravo   2,8*2*0,1=0.560 [N] 
km 3,750 vpravo   2,8*2*0,1=0.560 [O] 
km 4,014 vpravo   2,8*2*0,1=0.560 [P] 
VYDLÁŽDĚNÍ SKLUZU 
km 3,127 vlevo   1,5*2,0*0,1=0.300 [V] 
km 3,668 vlevo   1,5*2*0,1=0.300 [Q] 
PŘÍČNÉ PROPUSTKY 
SO 102 nezahrnuje 
KM xxx  
ODLÁŽDĚNÍ VTOKŮ DO SKLENSKÉHO POTOKA 
km 2,530 vpravo   2*0,7*0,1=0.140 [R] 
km 3,011 vpravo   2*0,7*0,1=0.140 [S] 
km 3,170 vpravo   2*2,2*0,1=0.440 [T] 
km 3,407 vpravo   1,8*3*0,1=0.540 [U] 
Celkem: A+B+C+D+E+F+G+H+I+J+K+L+M+N+O+P+V+Q+R+S+T+U=11.456 [W]</t>
  </si>
  <si>
    <t>61</t>
  </si>
  <si>
    <t>451382</t>
  </si>
  <si>
    <t>PODKL VRSTVY ZE ŽELEZOBET DO C12/15 VČET VÝZTUŽE</t>
  </si>
  <si>
    <t>Viz.výkres C.3.1-C.3.8, D.1.5, D.1.6 
Parametry, provedení dle zadávací dokumentace. 
Podkladní betonové desky pod potrubím přípojek, vyztužené kari sítí 100/100/5 
Přípojky k uličním vpustím   
(délka*šířka*průměrná výška)   
Km 2,530 vlevo  9*(0,4*0,1)=0.360 [A] 
Km 2,889 vlevo  8,0*(0,4*0,1)=0.320 [B] 
Km 3,174 vlevo  8,0*(0,4*0,1)=0.320 [C] 
Km 3,175 vpravo  1,0*(0,4*0,1)=0.040 [D] 
Km 3,255 vlevo  8,0*(0,4*0,1)=0.320 [E] 
Km 3,344 vlevo  8,0*(0,4*0,1)=0.320 [F] 
Km 3,755 vlevo  10,5*(0,4*0,1)=0.420 [G] 
Km 3,849 vlevo  7,0*(0,4*0,1)=0.280 [H] 
Km 3,865 vpravo  0,5*(0,4*0,1)=0.020 [I] 
Km 3,898 vlevo  7,0*(0,4*0,1)=0.280 [J] 
Km 3,920 vpravo  0,5*(0,4*0,1)=0.020 [K] 
Km 3,954 vlevo  7,0*(0,4*0,1)=0.280 [L] 
Km 4,014 vlevo  8,0*(0,4*0,1)=0.320 [M] 
Přípojky k horským vpustím 
(délka*šířka*průměrná výška) 
km 2,642 vlevo   14*(1,5*0,1)=2.100 [N] 
km 2,990 vlevo  42*(0,8*0,1)=3.360 [O] 
Celkem: A+B+C+D+E+F+G+H+I+J+K+L+M+N+O=8.760 [P]</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</si>
  <si>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</si>
  <si>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70</t>
  </si>
  <si>
    <t>451384</t>
  </si>
  <si>
    <t>PODKL VRSTVY ZE ŽELEZOBET DO C25/30 VČET VÝZTUŽE</t>
  </si>
  <si>
    <t>Viz.výkres C.3.1-C.3.8, D.1.5, D.1.6 
Parametry, provedení dle zadávací dokumentace. 
PODÉLNÉ PROPUSTKY 
KM 2,878 vpravo DN 400 11*(0,9*0,1)=0.990 [P] 
KM 3,302 vpravo DN 400 7*(0,9*0,1)=0.630 [Q] 
KM 3,360 vpravo DN 400   6*(0,9*0,1)=0.540 [R] 
KM 3,618 vlevo DN 500 6*(1,0*0,1)=0.600 [S] 
KM 3,639 vlevo DN 500 11*(1,0*0,1)=1.100 [T] 
Zatrubněný příkop 
km 3,170 - 3,278 vpravo DN 400   48*(0,9*0,1)+39*(1,4*0,1)=9.780 [U] 
km 3,407 - 3,432 příčné převedení   28,5*(1,45*0,1)=4.133 [V] 
km 3,758 - 3,790 vpravo   30*(1*0,1)=3.000 [W] 
km 3,813 - 3,975 vpravo   (34+5,5+5+7)*(0,9*0,1)=4.635 [X] 
Celkem: P+Q+R+S+T+U+V+W+X=25.408 [Y]</t>
  </si>
  <si>
    <t>62</t>
  </si>
  <si>
    <t>45152</t>
  </si>
  <si>
    <t>PODKLADNÍ A VÝPLŇOVÉ VRSTVY Z KAMENIVA DRCENÉHO</t>
  </si>
  <si>
    <t>Viz výkresy C.3.1-8, D.1.5-7 
lože ze štěrkodrti fr.0-16 
podkladní vrstva lapače splavenin 
dl.*š*tl. 
km 3,278 vlevo   2,5*2*0,15=0.750 [A] 
km 3,813 vlevo   2,5*2*0,15=0.750 [B] 
Celkem: A+B=1.500 [C]</t>
  </si>
  <si>
    <t>položka zahrnuje dodávku předepsaného kameniva, mimostaveništní a vnitrostaveništní dopravu a jeho uložení  
není-li v zadávací dokumentaci uvedeno jinak, jedná se o nakupovaný materiál</t>
  </si>
  <si>
    <t>52</t>
  </si>
  <si>
    <t>45157</t>
  </si>
  <si>
    <t>PODKLADNÍ A VÝPLŇOVÉ VRSTVY Z KAMENIVA TĚŽENÉHO</t>
  </si>
  <si>
    <t>Viz.výkres C.3.1-C.3.8, D.1.5-7 
Parametry, provedení dle zadávací dokumentace. 
lože přípojek  
frakce 0-8mm 
Přípojky k uličním vpustím   
(délka*šířka*průměrná výška)   
Km 2,530 vlevo  9,0*0,5*0,1=0.450 [A] 
Km 2,889 vlevo  8,0*0,5*0,1=0.400 [B] 
Km 3,174 vlevo  8,0*0,5*0,1=0.400 [C] 
Km 3,175 vpravo  1,0*0,5*0,1=0.050 [D] 
Km 3,255 vlevo  8,0*0,5*0,1=0.400 [E] 
Km 3,344 vlevo  8,0*0,5*0,1=0.400 [F] 
Km 3,755 vlevo  10,5*0,5*0,1=0.525 [G] 
Km 3,849 vlevo  7,0*0,5*0,1=0.350 [H] 
Km 3,865 vpravo  0,5*0,5*0,1=0.025 [I] 
Km 3,898 vlevo  7,0*0,5*0,1=0.350 [J] 
Km 3,920 vpravo  0,5*0,5*0,1=0.025 [K] 
Km 3,954 vlevo  7,0*0,5*0,1=0.350 [L] 
Km 4,014 vlevo  8,0*0,5*0,1=0.400 [M] 
UV 
Km 2,530 vlevo  0,75*0,75*0,1=0.056 [N] 
Km 2,889 vlevo  0,75*0,75*0,1=0.056 [O] 
Km 3,174 vlevo  0,75*0,75*0,1=0.056 [P] 
Km 3,175 vpravo  0,75*0,75*0,1=0.056 [Q] 
Km 3,255 vlevo  0,75*0,75*0,1=0.056 [R] 
Km 3,344 vlevo  0,75*0,75*0,1=0.056 [S] 
Km 3,755 vlevo  0,75*0,75*0,1=0.056 [T] 
Km 3,849 vlevo  0,75*0,75*0,1=0.056 [U] 
Km 3,865 vpravo  0,75*0,75*0,1=0.056 [V] 
Km 3,898 vlevo  0,75*0,75*0,1=0.056 [W] 
Km 3,920 vpravo  0,75*0,75*0,1=0.056 [X] 
Km 3,954 vlevo  0,75*0,75*0,1=0.056 [Y] 
Km 4,014 vlevo  0,75*0,75*0,1=0.056 [Z] 
Přípojky k horským vpustím 
(délka*šířka*průměrná výška) 
KM 2,338 vlevo   30*0,65*0,1=1.950 [AA] 
KM 2,371 vlevo   14*0,65*0,1=0.910 [AB] 
HV 
KM 2,371 vlevo o vtok horské vpusti   3,7*3*0,1=1.110 [AC] 
drenážní šachty 
(délka*šířka*průměrná výška) 
Km 2,519 vlevo   0,75*0,75*0,1=0.056 [AD] 
Km 2,555 vlevo   0,75*0,75*0,1=0.056 [AE] 
Km 2,739 vlevo  0,75*0,75*0,1=0.056 [AF] 
Km 2,942 vlevo   0,75*0,75*0,1=0.056 [AG] 
Km 2,950 vpravo   0,75*0,75*0,1=0.056 [AH] 
Km 3,127 vlevo   0,75*0,75*0,1=0.056 [AI] 
Km 3,220 vlevo   0,75*0,75*0,1=0.056 [AJ] 
Km 3,300 vlevo   0,75*0,75*0,1=0.056 [AK] 
Km 3,630 vpravo   0,75*0,75*0,1=0.056 [AL] 
Km 3,795 vlevo   0,75*0,75*0,1=0.056 [AM] 
Km 3,875 vlevo   0,75*0,75*0,1=0.056 [AN] 
Km 3,925 vlevo   0,75*0,75*0,1=0.056 [AO] 
Celkem: A+B+C+D+E+F+G+H+I+J+K+L+M+N+O+P+Q+R+S+T+U+V+W+X+Y+Z+AA+AB+AC+AD+AE+AF+AG+AH+AI+AJ+AK+AL+AM+AN+AO=9.495 [AP]</t>
  </si>
  <si>
    <t>86</t>
  </si>
  <si>
    <t>Viz C.3.1-8, D.1.3 
štěrkodrť fr. 8-16, tl. 200mm 
příkop s retenční rýhou    
dl.*š*výška    
km 3,975 - 4,020   45*0,5*0,2=4.500 [A] 
Celkem: A=4.500 [B]</t>
  </si>
  <si>
    <t>53</t>
  </si>
  <si>
    <t>461314</t>
  </si>
  <si>
    <t>PATKY Z PROSTÉHO BETONU C25/30</t>
  </si>
  <si>
    <t>Viz.výkres C.3.1-C.3.8, D.1.5, D.1.6 
Parametry, provedení dle zadávací dokumentace. 
(DL.*Š.*PRŮM.TL.) 
stabilizační prahy pro prefabrikovaná šikmá čela 
PODÉLNÉ PROPUSTKY 
KM 2,878 vpravo DN 400 2*(1*0,7*0,5)=0.700 [A] 
KM 3,302 vpravo DN 400 2*(1*0,7*0,5)=0.700 [B] 
KM 3,360 vpravo DN 400 2*(1*0,7*0,5)=0.700 [C] 
KM 3,618 vlevo DN 500 2*(1*0,7*0,5)=0.700 [D] 
KM 3,639 vlevo DN 500 2*(1*0,7*0,5)=0.700 [E] 
PŘÍČNÉ PROPUSTKY 
SO 102 nezahrnuje 
VYÚSTĚNÍ PŘÍPOJEK 
Přípojky k uličním vpustím   
Km 2,530 vlevo  1*0,7*0,5=0.350 [F] 
Km 2,889 vlevo  1*0,7*0,5=0.350 [G] 
Km 3,344 vlevo  1*0,7*0,5=0.350 [H] 
Km 3,755 vlevo  1*0,7*0,5=0.350 [I] 
Km 4,014 vlevo  1*0,7*0,5=0.350 [J] 
Přípojky k horským vpustím 
km 2,642 vlevo   1,5*0,7*0,5=0.525 [K] 
km 3,011 vlevo   1*0,7*0,5=0.350 [L] 
ZATRUBNĚNÉ PŘÍKOPY 
km 3,278 vtok, lapač splavenin 0,25*2,4*0,6=0.360 [M] 
km 3,758 výtok   1*0,7*0,5=0.350 [N] 
km 3,790 vtok   1*0,7*0,5=0.350 [O] 
km 3,813 výtok   1*0,7*0,5=0.350 [P] 
km 3,975 vtok, lapač splavenin   0,25*2,4*0,6=0.360 [Q] 
--------------- 
stabilizační prahy opevnění svahu 
dl.*š*tl. 
PODÉLNÉ PROPUSTKY 
KM 2,878 vpravo DN 400 2*(0,6*0,25*0,7)=0.210 [R] 
KM 3,302 vpravo DN 400 2*(0,6*0,25*0,7)=0.210 [S] 
KM 3,360 vpravo DN 400 2*(0,6*0,25*0,7)=0.210 [T] 
KM 3,618 vlevo DN 500 2*(0,6*0,25*0,7)=0.210 [U] 
KM 3,639 vlevo DN 500 2*(0,6*0,25*0,7)=0.210 [V] 
ZATRUBNĚNÉ PŘÍKOPY 
km 3,758 výtok   0,6*0,25*0,7=0.105 [W] 
km 3,790 vtok   0,6*0,25*0,7=0.105 [X] 
km 3,813 výtok   0,6*0,25*0,7=0.105 [Y] 
VYÚSTĚNÍ UV DO PŘÍKOPU 
km 3,344 vpravo   2*(2*0,3*0,15)=0.180 [Z] 
km 3,750 vpravo   2*(2*0,3*0,15)=0.180 [AA] 
km 4,014 vpravo   2*(2*0,3*0,15)=0.180 [AB] 
VYDLÁŽDĚNÍ SKLUZU 
km 3,127 vlevo   2*(2*0,3*0,15)=0.180 [AC] 
km 3,668 vlevo   2*(2*0,3*0,15)=0.180 [AD] 
Celkem: A+B+C+D+E+F+G+H+I+J+K+L+M+N+O+P+Q+R+S+T+U+V+W+X+Y+Z+AA+AB+AC+AD=10.160 [AE]</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</si>
  <si>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</si>
  <si>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54</t>
  </si>
  <si>
    <t>46251</t>
  </si>
  <si>
    <t>ZÁHOZ Z LOMOVÉHO KAMENE</t>
  </si>
  <si>
    <t>Viz.výkres C.3.1-C.3.8, D.1.5-7 
Parametry, provedení dle zadávací dokumentace. 
těžký kamenný zához 
PODÉLNÉ PROPUSTKY 
KM 2,878 vpravo DN 400 2*(0,6*1,2*0,7)=1.008 [A] 
KM 3,302 vpravo DN 400 2*(0,6*1,2*0,7)=1.008 [B] 
KM 3,360 vpravo DN 400 2*(0,6*1,2*0,7)=1.008 [C] 
KM 3,618 vlevo DN 500 2*(0,6*1,2*0,7)=1.008 [D] 
KM 3,639 vlevo DN 500 2*(0,6*1,2*0,7)=1.008 [E] 
ZATRUBNĚNÉ PŘÍKOPY 
km 3,758 výtok   0,6*1,2*0,7=0.504 [F] 
km 3,790 vtok   0,6*1,2*0,7=0.504 [G] 
km 3,813 výtok   0,6*1,2*0,7=0.504 [H] 
Celkem: A+B+C+D+E+F+G+H=6.552 [I]</t>
  </si>
  <si>
    <t>položka zahrnuje:  
- dodávku a zához lomového kamene předepsané frakce včetně mimostaveništní a vnitrostaveništní dopravy  
není-li v zadávací dokumentaci uvedeno jinak, jedná se o nakupovaný materiál</t>
  </si>
  <si>
    <t>Kamenný zához na krytí vtoku lapačře splavenin, fr. 63/125</t>
  </si>
  <si>
    <t>Viz.výkres C.3.1-C.3.8, D.1.5-7 
Parametry, provedení dle zadávací dokumentace. 
ZATRUBNĚNÉ PŘÍKOPY 
km 3,278 vtok, lapač splavenin 0,5*0,5*0,3/2=0.038 [A] 
km 3,975 vtok, lapač splavenin  0,5*0,5*0,3/2=0.038 [B] 
Celkem: A+B=0.076 [C]</t>
  </si>
  <si>
    <t>55</t>
  </si>
  <si>
    <t>465512</t>
  </si>
  <si>
    <t>DLAŽBY Z LOMOVÉHO KAMENE DO BETONU</t>
  </si>
  <si>
    <t>viz výkresy C.3.1-8, D.1.5-7 
Umístění dle situace. 
Dláždění svahů a dna příkopů. 
plocha všech dláždění svahů a dna příkopu * tl. 0,2 
opevnění čela, zemního tělesa na vtoku a výtoku 
dl.*š*tl. 
PODÉLNÉ PROPUSTKY 
KM 2,878 vpravo DN 400 2*(2,5*1,6*0,2)=1.600 [A] 
KM 3,302 vpravo DN 400 2*(2,5*1,6*0,2)=1.600 [B] 
KM 3,360 vpravo DN 400 2*(2,5*1,6*0,2)=1.600 [C] 
KM 3,618 vlevo DN 500 2*(2,5*1,6*0,2)=1.600 [D] 
KM 3,639 vlevo DN 500 2*(2,5*1,6*0,2)=1.600 [E] 
ZATRUBNĚNÉ PŘÍKOPY 
km 3,758 výtok   (2,5*1,6*0,2)=0.800 [F] 
km 3,790 vtok   (2,5*1,6*0,2)=0.800 [G] 
km 3,813 výtok  (2,5*1,6*0,2)=0.800 [H] 
VYÚSTĚNÍ UV DO PŘÍKOPU 
km 3,344 vpravo   2,8*2*0,2=1.120 [I] 
km 3,750 vpravo   2,8*2*0,2=1.120 [J] 
km 4,014 vpravo   2,8*2*0,2=1.120 [K] 
VYDLÁŽDĚNÍ SKLUZU 
km 2,731 vpravo   1,0*0,5*0,2=0.100 [Q] 
km 3,127 vlevo   1,5*2,0*0,2=0.600 [L] 
km 3,668 vlevo   1,5*2*0,2=0.600 [M] 
HV 
HV3 KM 2,642 vlevo vtok horské vpusti   2,5*2*0,2=1.000 [N] 
                                      výtok, napojení na stáv. žlab 0,6*1*0,2=0.120 [O] 
HV4 km 3,011 vlevo   2,6*3,1*0,2   =1.612 [P] 
Celkem: A+B+C+D+E+F+G+H+I+J+K+Q+L+M+N+O+P=17.792 [R]</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</si>
  <si>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</si>
  <si>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465922</t>
  </si>
  <si>
    <t>DLAŽBY Z BETONOVÝCH DLAŽDIC NA MC</t>
  </si>
  <si>
    <t>viz výkresy C.3.1-8, D.1.5-7 
Umístění dle situace. 
ODLÁŽDĚNÍ VTOKŮ DO SKLENSKÉHO POTOKA 
dl.*š. 
km 2,530 vpravo   2*0,7=1.400 [A] 
km 2,990 vpravo   2*0,7=1.400 [B] 
km 3,170 vpravo   2*2,2=4.400 [C] 
km 3,407 vpravo   1,8*3=5.400 [D] 
Celkem: A+B+C+D=12.600 [E]</t>
  </si>
  <si>
    <t>-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t>
  </si>
  <si>
    <t>58222</t>
  </si>
  <si>
    <t>DLÁŽDĚNÉ KRYTY Z DROBNÝCH KOSTEK DO LOŽE Z MC</t>
  </si>
  <si>
    <t>kamenná dlažba vtoku lapače splavenin do lože z betonu C25/30-XF3 tl. 100mm</t>
  </si>
  <si>
    <t>Viz.výkres C.3.1-C.3.8, D.1.5-7 
Parametry, provedení dle zadávací dokumentace. 
ZATRUBNĚNÉ PŘÍKOPY 
km 3,278 vtok, lapač splavenin 2,5*2,7=6.750 [A] 
km 3,975 vtok, lapač splavenin   2,5*2,7 =6.750 [B] 
Celkem: A+B=13.500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</si>
  <si>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</si>
  <si>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81</t>
  </si>
  <si>
    <t>56331</t>
  </si>
  <si>
    <t>VOZOVKOVÉ VRSTVY ZE ŠTĚRKODRTI TL. DO 50MM</t>
  </si>
  <si>
    <t>vyrovnání pro recyklaci</t>
  </si>
  <si>
    <t>viz C.3.1-8, D.1.3 
vrstva šd fr. 0/63, tl 0,05 
dl.*prům š. 
(4020-2470)*6,1=9 455.000 [A] 
Celkem: A=9 455.000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</si>
  <si>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</si>
  <si>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</si>
  <si>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</si>
  <si>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Viz.výkres C.3.1-8, D.1.3.1,2 
Parametry, provedení dle zadávací dokumentace. Včetně příslušných zkoušek dle  ZTKP, TKP, TP a ČSN. 
KCE  "D" - MÍSTNÍ A ÚČELOVÉ KOMUNIKACE   
štěrkodrť typ A frakce 0-32 
Průměrná délka * průměrná šířka 
ASFALTOVÝ KRYT 
V kci 2 VRSTVY - 2x150mm (plocha * 2) 
KM 3,171 pravá strana místní komunikace, POVRCH ASFALTOVÝ  (96+(28*2*0,05))*2=197.600 [A]</t>
  </si>
  <si>
    <t>12</t>
  </si>
  <si>
    <t>56334</t>
  </si>
  <si>
    <t>VOZOVKOVÉ VRSTVY ZE ŠTĚRKODRTI TL. DO 200MM</t>
  </si>
  <si>
    <t>viz C.3.1-8, D.1.3 
horní vrstva šd fr. 0/45, tl 0,2m 
komunikace 
7657=7 657.000 [A] 
Celkem: A=7 657.000 [B]</t>
  </si>
  <si>
    <t>85</t>
  </si>
  <si>
    <t>56360</t>
  </si>
  <si>
    <t>VOZOVKOVÉ VRSTVY Z RECYKLOVANÉHO MATERIÁLU</t>
  </si>
  <si>
    <t>vrácení odtěženého materiálu z položky č.113132 ODSTRANĚNÍ KRYTU ZPEVNĚNÝCH PLOCH S ASFALT POJIVEM, ODVOZ DO 2KM 
Odhad průměrné tloušťky v jednotlivých úsecích vychází z jádrových vývrtů diagnostického průzkumu a vzorových příčných řezů D.1.3 
dl.*š*prům tl. 
km  2,470 - 2,760 290*(1,7*2)*0,24=236.640 [A] 
km  2,760 - 3,000 840*(1,7*2)*0,21=599.760 [B] 
km  3,000 - 3,520 520*(1,7*2)*0,19=335.920 [C] 
km  3,520 - 3,600 80*(1,7*2)*0,2=54.400 [D] 
km  3,600 - 3,660 60*(1,7*2)*0,21=42.840 [E] 
km  3,660 - 3,760 100*(1,7*2)*0,22=74.800 [F] 
km  3,760 - 4,020 260*(1,7*2)*0,19=167.960 [G] 
Celkem: A+B+C+D+E+F+G=1 512.320 [H]</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</si>
  <si>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</si>
  <si>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84</t>
  </si>
  <si>
    <t>567544</t>
  </si>
  <si>
    <t>VRST PRO OBNOVU A OPR RECYK ZA STUD CEM A ASF EM TL DO 200MM</t>
  </si>
  <si>
    <t>projekt uvažuje předběžně dávkování 5% cementu a 3,5 % asfaltové emulze nebo zpěněný asfalt a při stavbě bude zhotovitelem upřesněno.</t>
  </si>
  <si>
    <t>viz. C.3.1-8 
Zahrnuje doplnění cementu a asfaltového pojiva dle potřeby, reprofilaci 
mocnost 180mm 
plocha 
výměra ze situace 
9540+(4020-2470)*2*0,15=10 005.000 [A] 
Celkem: A=10 005.000 [B]</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</si>
  <si>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</si>
  <si>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77</t>
  </si>
  <si>
    <t>56932</t>
  </si>
  <si>
    <t>ZPEVNĚNÍ KRAJNIC ZE ŠTĚRKODRTI TL. DO 100MM</t>
  </si>
  <si>
    <t>viz C.3.1-8 a D.1.3 
dl.*prům.š. 
(((4020-2470)*2)-1388)*0,75=1 284.000 [A]</t>
  </si>
  <si>
    <t>- dodání kameniva předepsané kvality a zrnitosti  
- rozprostření a zhutnění vrstvy v předepsané tloušťce  
- zřízení vrstvy bez rozlišení šířky, pokládání vrstvy po etapách</t>
  </si>
  <si>
    <t>572213</t>
  </si>
  <si>
    <t>SPOJOVACÍ POSTŘIK Z EMULZE DO 0,5KG/M2</t>
  </si>
  <si>
    <t>Jednovrstvý emulzní nátěr a/nebo spojovací postřik (v závislosti na technologickém postupu prací se v případě časové prodlevy a pojíždění recyklované vrstvy zajistí její ochrana nátěrem, před pokládkou AC se povrch opatří spojovacím postřikem z kationaktivní emulze v množství zbytkového pojiva 0,4 - 0,6 kg/m 2 );, pod ložnou vrstvu</t>
  </si>
  <si>
    <t>viz C.3.1-8, D.1.3 
Spojovací postřik pod ložnou vrstvou, výměra z položky 574D55 Asfaltový beton pro ložné vrstvy s modifikací ACL 16tl. 70mm 
9540+(4020-2470)*2*0,05=9 695.000 [A] 
Celkem: A=9 695.000 [B]</t>
  </si>
  <si>
    <t>- dodání všech předepsaných materiálů pro postřiky v předepsaném množství  
- provedení dle předepsaného technologického předpisu  
- zřízení vrstvy bez rozlišení šířky, pokládání vrstvy po etapách  
- úpravu napojení, ukončení</t>
  </si>
  <si>
    <t>Spojovací postřik z kationaktivní asfaltové emulze určené pro spojovací postřiky v množství zbytkového asfaltu 0,3 kg/m2 mezi ložnou a obrusnou vrstvou</t>
  </si>
  <si>
    <t>viz C.3.1-8, D.1.3 
Spojovací postřik mezi ložnou a obrusnou vrstvou, výměra z položky 574D55 Asfaltový beton pro ložné vrstvy s modifikací ACL 16tl. 70mm a 574E46 Asfaltový beton pro ložné vrstvy s modifikací ACL 16tl. 50mm 
komunikace 
9540+(4020-2470)*2*0,05=9 695.000 [A] 
místní komunikace v km 3,171 
96+(28*2*0,05)=98.800 [B] 
Celkem: A+B=9 793.800 [C]</t>
  </si>
  <si>
    <t>57475</t>
  </si>
  <si>
    <t>VOZOVKOVÉ VÝZTUŽNÉ VRSTVY Z GEOMŘÍŽOVINY</t>
  </si>
  <si>
    <t>Geosyntetikum ze skelných vláken na napojení na stávající vozovku (dvojité zazubení)      
(délka*prům.šíř.) 
V místě napojení krytu na stávájící vozovku 
km 2,470 
6,5*1=6.500 [A] 
Celkem: A=6.500 [B]</t>
  </si>
  <si>
    <t>- dodání geomříže v požadované kvalitě a v množství včetně přesahů (přesahy započteny v jednotkové ceně)  
- očištění podkladu  
- pokládka geomříže dle předepsaného technologického předpisu</t>
  </si>
  <si>
    <t>82</t>
  </si>
  <si>
    <t>574A34</t>
  </si>
  <si>
    <t>ASFALTOVÝ BETON PRO OBRUSNÉ VRSTVY ACO 11+, 11S TL. 40MM</t>
  </si>
  <si>
    <t>viz C.3.1-8, D.1.3 
kce "D" na místní komunikaci v km 3,171 - obnova krytu komunikace v důsledku vedení vyústění zatrubněného příkopu, stávající šíře 3m 
plocha 
96=96.000 [A] 
Celkem: A=96.000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</si>
  <si>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</si>
  <si>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574A44</t>
  </si>
  <si>
    <t>ASFALTOVÝ BETON PRO OBRUSNÉ VRSTVY ACO 11+, 11S TL. 50MM</t>
  </si>
  <si>
    <t>viz C.3.1-8, D.1.3 
výměra ze situace 
komunikace 
9540=9 540.000 [A] 
Celkem: A=9 540.000 [B]</t>
  </si>
  <si>
    <t>65</t>
  </si>
  <si>
    <t>574E46</t>
  </si>
  <si>
    <t>ASFALTOVÝ BETON PRO PODKLADNÍ VRSTVY ACP 16+, 16S TL. 50MM</t>
  </si>
  <si>
    <t>viz C.3.1-8, D.1.3 
kce "D" na místní komunikaci v km 3,171 - obnova krytu komunikace v důsledku vedení vyústění zatrubněného příkopu, stávající šíře 3m 
plocha 
96+(28*2*0,05)=98.800 [A] 
Celkem: A=98.800 [B]</t>
  </si>
  <si>
    <t>574E66</t>
  </si>
  <si>
    <t>ASFALTOVÝ BETON PRO PODKLADNÍ VRSTVY ACP 16+, 16S TL. 70MM</t>
  </si>
  <si>
    <t>ložná vrstva se zvýšenou odolností proti prokopírování trhlin s modifikací CRmB dle TP 148 tab.3 podle 4.4.1;</t>
  </si>
  <si>
    <t>viz C.3.1-8, D.1.3 
výměra ze situace 
9540+(4020-2470)*2*0,05=9 695.000 [A] 
Celkem: A=9 695.000 [B]</t>
  </si>
  <si>
    <t>Přidružená stavební výroba</t>
  </si>
  <si>
    <t>89</t>
  </si>
  <si>
    <t>711137</t>
  </si>
  <si>
    <t>IZOLACE BĚŽN KONSTR PROTI VOL STÉK VODĚ Z PE FÓLIÍ</t>
  </si>
  <si>
    <t>viz C.3.-1-8,, D.1.3 
příkop s retenční rýhou 
km 3,975 - 4,020 
vodonepropustná folie  
dl.*prům.š.  
45*2,3=103.500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</si>
  <si>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</si>
  <si>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t>
  </si>
  <si>
    <t>Potrubí</t>
  </si>
  <si>
    <t>87427</t>
  </si>
  <si>
    <t>POTRUBÍ Z TRUB PLASTOVÝCH ODPADNÍCH DN DO 100MM</t>
  </si>
  <si>
    <t>vtok do lapače splavenin krytý kamenným záhozem</t>
  </si>
  <si>
    <t>Viz.výkres C.3.1-C.3.8, D.1.5-7 
Parametry, provedení dle zadávací dokumentace. 
dl. 
ZATRUBNĚNÉ PŘÍKOPY 
km 3,278 vtok, lapač splavenin   2*0,2=0.400 [A] 
km 3,975 vtok, lapač splavenin   2*0,2=0.400 [B] 
Celkem: A+B=0.800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</si>
  <si>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</si>
  <si>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</si>
  <si>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</si>
  <si>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Přípojky UV, PVC se zvýšenou rázovou odolností</t>
  </si>
  <si>
    <t>viz výkresy C.3.1-8, D.1.5-7  
Potrubí SN 16, DN 200, PVC se zvýšenou rázovou odolností   
Přípojky uličních vpustí   
Parametry, provedení dle zadávací dokumentace.  
dl. 
Km 2,530 vlevo  9,0=9.000 [A] 
Km 2,889 vlevo  8,0=8.000 [B] 
Km 3,174 vlevo  8,0=8.000 [C] 
Km 3,175 vpravo  1,0=1.000 [D] 
Km 3,255 vlevo  8,0=8.000 [E] 
Km 3,344 vlevo  8,0=8.000 [F] 
Km 3,755 vlevo  10,5=10.500 [G] 
Km 3,849 vlevo  7,0=7.000 [H] 
Km 3,865 vpravo  0,5=0.500 [I] 
Km 3,898 vlevo  7,0=7.000 [J] 
Km 3,920 vpravo  0,5=0.500 [K] 
Km 3,954 vlevo  7,0=7.000 [L] 
Km 4,014 vlevo  8,0=8.000 [M] 
Celkem: A+B+C+D+E+F+G+H+I+J+K+L+M=82.500 [N]</t>
  </si>
  <si>
    <t>105</t>
  </si>
  <si>
    <t>87434</t>
  </si>
  <si>
    <t>POTRUBÍ Z TRUB PLASTOVÝCH ODPADNÍCH DN DO 200MM</t>
  </si>
  <si>
    <t>viz výkresy C.3.1-8, D.1.5-7   
Potrubí SN 16, DN 200, PVC se zvýšenou rázovou odolností   
Přípojky horských vpustí   
Parametry, provedení dle zadávací dokumentace.  
dl. 
km 2,990 vlevo 2x   42*2=84.000 [A] 
Celkem: A=84.000 [B]</t>
  </si>
  <si>
    <t>66</t>
  </si>
  <si>
    <t>87444</t>
  </si>
  <si>
    <t>POTRUBÍ Z TRUB PLASTOVÝCH ODPADNÍCH DN DO 250MM</t>
  </si>
  <si>
    <t>viz výkresy C.3.1-8, D.1.5-7   
Potrubí SN 16, DN 250, PVC se zvýšenou rázovou odolností   
Přípojky horských vpustí   
Parametry, provedení dle zadávací dokumentace.  
dl. 
km 2,642 vlevo   14*2=28.000 [A] 
Celkem: A=28.000 [C]</t>
  </si>
  <si>
    <t>106</t>
  </si>
  <si>
    <t>87445</t>
  </si>
  <si>
    <t>POTRUBÍ Z TRUB PLASTOVÝCH ODPADNÍCH DN DO 300MM</t>
  </si>
  <si>
    <t>Viz.výkres C.3.1-8   
Parametry, provedení dle zadávací dokumentace.   
Potrubí SN 16, DN 300.   
dl. 
Zatrubněné příkopy 
(délka) 
km 2,990 - 3,010 vlevo   20=20.000 [A] 
Celkem: A=20.000 [B]</t>
  </si>
  <si>
    <t>13</t>
  </si>
  <si>
    <t>87446</t>
  </si>
  <si>
    <t>POTRUBÍ Z TRUB PLASTOVÝCH ODPADNÍCH DN DO 400MM</t>
  </si>
  <si>
    <t>Viz.výkres C.3.1-8   
Parametry, provedení dle zadávací dokumentace.   
Potrubí SN 16, DN 400.   
dl. 
PODÉLNÉ PROPUSTKY 
KM 2,878 vpravo 11=11.000 [A] 
KM 3,302 vpravo 7=7.000 [B] 
KM 3,360 vpravo 6=6.000 [C] 
Zatrubněné příkopy 
(délka) 
km 3,170 - 3,278 vpravo   108+39=147.000 [D] 
km 3,407 - 3,432 příčné převedení   28,5+5=33.500 [E] 
km 3,813 - 3,975 vpravo   34+126=160.000 [F] 
Napojení podélného propustku do šachty v km 3,432 vlevo 
2=2.000 [G] 
Celkem: A+B+C+D+E+F+G=366.500 [H]</t>
  </si>
  <si>
    <t>36</t>
  </si>
  <si>
    <t>87457</t>
  </si>
  <si>
    <t>POTRUBÍ Z TRUB PLASTOVÝCH ODPADNÍCH DN DO 500MM</t>
  </si>
  <si>
    <t>Viz.výkres C.3.1-8   
Parametry, provedení dle zadávací dokumentace.   
Potrubí SN 16, DN 500. 
dl. 
zatrubněný příkop 
km 3,758 - 3,790 vpravo   30=30.000 [A] 
podélné propustky 
KM 3,618 vlevo 6=6.000 [B] 
KM 3,639 vlevo 11=11.000 [C] 
Celkem: A+B+C=47.000 [D]</t>
  </si>
  <si>
    <t>60</t>
  </si>
  <si>
    <t>894471</t>
  </si>
  <si>
    <t>ŠACHTY KANAL ZE ŽELEZOBET VČET VÝZT NA POTRUBÍ DN DO 1000MM</t>
  </si>
  <si>
    <t>KUS</t>
  </si>
  <si>
    <t>Viz.výkres C.3.1-8   
"Kanalizační šachta s poklopem, zatížení D400 
vč. SAMONIVELACNÍCH poklopů"   
Umístění dle situace  
šachty na zatrub. příkopech 
(délka*šířka*průměrná výška) 
km 2,990 vlevo 1=1.000 [K] 
km 3,170 vpravo v MK 3x   3=3.000 [A] 
km 3,195 vpravo   1=1.000 [B] 
km 3,212 vpravo   1=1.000 [C] 
km 3,232 vpravo   1=1.000 [D] 
km 3,255 vpravo   1=1.000 [E] 
km 3,407 vpravo   1=1.000 [F] 
km 3,432 vlevo    1=1.000 [G] 
km 3,849 vpravo   1=1.000 [H] 
km 3,898 vpravo   1=1.000 [I] 
km 3,954 vpravo   1=1.000 [J] 
Celkem: K+A+B+C+D+E+F+G+H+I+J=13.000 [L]</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</si>
  <si>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</si>
  <si>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89516</t>
  </si>
  <si>
    <t>DRENÁŽNÍ VÝUSŤ Z BETON DÍLCŮ</t>
  </si>
  <si>
    <t>Viz.výkres C.3.1-8  
tvarovky na výtoku z trativodu ze svahu       
tvarovky na výtoku z trativodu       
Km 2,470 vlevo  1=1.000 [A]  
km 3,567 vpravo   1=1.000 [B] 
km 3,668 vlevo   1=1.000 [C] 
Celkem: A+B+C=3.000 [D]</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</si>
  <si>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</si>
  <si>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27</t>
  </si>
  <si>
    <t>895811</t>
  </si>
  <si>
    <t>DRENÁŽNÍ ŠACHTICE NORMÁLNÍ Z PLAST DÍLCŮ ŠN 60</t>
  </si>
  <si>
    <t>Plastová drenážní šachta DN 400 s teleskopickým nástavcem a poklopem pro zatížení D400, uložení do štěrkopískového lože fr. 0-32 tl. 0,1</t>
  </si>
  <si>
    <t>Viz výkresy C.3.1-8 a D.1.8. 
Km 2,519 vlevo   1=1.000 [AC] 
Km 2,555 vlevo   1=1.000 [AD] 
Km 2,739 vlevo  1=1.000 [AE] 
Km 2,942 vlevo   1=1.000 [AF] 
Km 2,950 vpravo   1=1.000 [AG] 
Km 3,127 vlevo   1=1.000 [AH] 
Km 3,220 vlevo   1=1.000 [AI] 
Km 3,300 vlevo   1=1.000 [AJ] 
Km 3,630 vpravo   1=1.000 [AK] 
Km 3,795 vlevo   1=1.000 [AL] 
Km 3,875 vlevo   1=1.000 [AM] 
Km 3,925 vlevo   1=1.000 [AN] 
Celkem: AC+AD+AE+AF+AG+AH+AI+AJ+AK+AL+AM+AN=12.000 [AO]</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</si>
  <si>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</si>
  <si>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20</t>
  </si>
  <si>
    <t>89712</t>
  </si>
  <si>
    <t>VPUSŤ KANALIZAČNÍ ULIČNÍ KOMPLETNÍ Z BETONOVÝCH DÍLCŮ</t>
  </si>
  <si>
    <t>Viz výkresy C.3.1-8   
Parametry, provedení dle zadávací dokumentace. Mříž zatížení D400.   
Umístění dle situace   
Km 2,530 vlevo  1=1.000 [A] 
Km 2,889 vlevo  1=1.000 [B] 
Km 3,174 vlevo  1=1.000 [C] 
Km 3,175 vpravo  1=1.000 [D] 
Km 3,255 vlevo  1=1.000 [E] 
Km 3,344 vlevo  1=1.000 [F] 
Km 3,474 vlevo výměna UV 1=1.000 [G] 
Km 3,755 vlevo  1=1.000 [H] 
Km 3,849 vlevo  1=1.000 [I] 
Km 3,865 vpravo  1=1.000 [J] 
Km 3,898 vlevo  1=1.000 [K] 
Km 3,920 vpravo  1=1.000 [L] 
Km 3,954 vlevo  1=1.000 [M] 
Km 4,014 vlevo  1=1.000 [N] 
Celkem: A+B+C+D+E+F+G+H+I+J+K+L+M+N=14.000 [O]</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</si>
  <si>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</si>
  <si>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67</t>
  </si>
  <si>
    <t>89721</t>
  </si>
  <si>
    <t>VPUSŤ KANALIZAČNÍ HORSKÁ KOMPLETNÍ MONOLITICKÁ BETONOVÁ</t>
  </si>
  <si>
    <t>viz výkresy C.3.1-8, D.1.5-7 
provedení dle zadávací dokumentace 
km 2,642 vlevo   1=1.000 [A] 
km 3,011 vlevo  1=1.000 [B] 
Celkem: A+B=2.000 [C]</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</si>
  <si>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</si>
  <si>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58</t>
  </si>
  <si>
    <t>VPUSŤ KANALIZAČNÍ HORSKÁ KOMPLETNÍ MONOLITICKÁ BETONOVÁ lapač splavenin</t>
  </si>
  <si>
    <t>lapač splavenin</t>
  </si>
  <si>
    <t>viz výkresy C.3.1-8, D.1.5-7 
provedení dle zadávací dokumentace 
km 3,278 vlevo   1=1.000 [A] 
km 3,813 vlevo   1=1.000 [B] 
Celkem: A+B=2.000 [C]</t>
  </si>
  <si>
    <t>57</t>
  </si>
  <si>
    <t>899522</t>
  </si>
  <si>
    <t>OBETONOVÁNÍ POTRUBÍ Z PROSTÉHO BETONU DO C12/15</t>
  </si>
  <si>
    <t>Viz.výkres C.3.1-C.3.8, D.1.5, D.1.6 
Parametry, provedení dle zadávací dokumentace. 
(délka*plocha průřezu obetonování) 
Přípojky k uličním vpustím   
Km 2,530 vlevo  9,0*0,08=0.720 [A] 
Km 2,889 vlevo  8,0*0,08=0.640 [B] 
Km 3,174 vlevo  8,0*0,08=0.640 [C] 
Km 3,175 vpravo  1,0*0,08=0.080 [D] 
Km 3,255 vlevo  8,0*0,08=0.640 [E] 
Km 3,344 vlevo  8,0*0,08=0.640 [F] 
Km 3,755 vlevo  10,5*0,08=0.840 [G] 
Km 3,849 vlevo  7,0*0,08=0.560 [H] 
Km 3,865 vpravo  0,5*0,08=0.040 [I] 
Km 3,898 vlevo  7,0*0,08=0.560 [J] 
Km 3,920 vpravo  0,5*0,08=0.040 [K] 
Km 3,954 vlevo  7,0*0,08=0.560 [L] 
Km 4,014 vlevo  8,0*0,08=0.640 [M] 
Celkem: A+B+C+D+E+F+G+H+I+J+K+L+M=6.600 [N]</t>
  </si>
  <si>
    <t>899524</t>
  </si>
  <si>
    <t>OBETONOVÁNÍ POTRUBÍ Z PROSTÉHO BETONU DO C25/30</t>
  </si>
  <si>
    <t>Viz.výkres C.3.1-C.3.8, D.1.5, D.1.6 
Parametry, provedení dle zadávací dokumentace. 
(délka*plocha průřezu obetonování) 
PODÉLNÉ PROPUSTKY 
KM 2,878 vpravo DN 400 11*0,2=2.200 [A] 
KM 3,302 vpravo DN 400 7*0,2=1.400 [B] 
KM 3,360 vpravo DN 400 6*0,2=1.200 [C] 
KM 3,618 vlevo DN 500 6*0,25=1.500 [D] 
KM 3,639 vlevo DN 500 11*0,25=2.750 [E] 
Zatrubněné příkopy 
km 2,990 - 3,010 vlevo DN 300   7*0,2=1.400 [J] 
km 3,170 - 3,278 vpravo DN 400   48*0,2+39*0,25=19.350 [F] 
km 3,407 - 3,432 příčné převedení   28,5*0,2=5.700 [G] 
km 3,758 - 3,790 vpravo   30*0,22=6.600 [H] 
km 3,813 - 3,975 vpravo   (34+5,5+5+7)*0,2=10.300 [I] 
Celkem: A+B+C+D+E+J+F+G+H+I=52.400 [K]</t>
  </si>
  <si>
    <t>104</t>
  </si>
  <si>
    <t>899572</t>
  </si>
  <si>
    <t>OBETONOVÁNÍ POTRUBÍ ZE ŽELEZOBETONU DO C12/15 VČETNĚ VÝZTUŽE</t>
  </si>
  <si>
    <t>Viz.výkres C.3.1-C.3.8, D.1.5, D.1.6 
Parametry, provedení dle zadávací dokumentace. 
(délka*plocha průřezu obetonování) 
Přípojky k horským vpustím 
km 2,642 vlevo   14*0,28=3.920 [A] 
km 2,990 vlevo   42*0,25=10.500 [B] 
Celkem: A+B=14.420 [C]</t>
  </si>
  <si>
    <t>21</t>
  </si>
  <si>
    <t>899632</t>
  </si>
  <si>
    <t>ZKOUŠKA VODOTĚSNOSTI POTRUBÍ DN DO 150MM</t>
  </si>
  <si>
    <t>přípojky UV a žlabů   
Hodnota z položky 87433: Potrubí z trub plastových odpadních DN do 150mm  82,5=82.500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</si>
  <si>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</si>
  <si>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22</t>
  </si>
  <si>
    <t>899652</t>
  </si>
  <si>
    <t>ZKOUŠKA VODOTĚSNOSTI POTRUBÍ DN DO 300MM</t>
  </si>
  <si>
    <t>přípojky HV  
Hodnota z položky 87444: Potrubí z trub plastových odpadních DN do 250mm  71,3=71.300 [A]</t>
  </si>
  <si>
    <t>23</t>
  </si>
  <si>
    <t>899662</t>
  </si>
  <si>
    <t>ZKOUŠKA VODOTĚSNOSTI POTRUBÍ DN DO 400MM</t>
  </si>
  <si>
    <t>zatrubněný příkop   
Hodnota z položky 87446: Potrubí z trub plastových odpadních DN do 400mm, zatrubněné příkopy 340,5=340.500 [A]</t>
  </si>
  <si>
    <t>9.1</t>
  </si>
  <si>
    <t>Ostatní konstrukce a práce - komunikace</t>
  </si>
  <si>
    <t>92</t>
  </si>
  <si>
    <t>9111A1</t>
  </si>
  <si>
    <t>ZÁBRADLÍ SILNIČNÍ S VODOR MADLY - DODÁVKA A MONTÁŽ</t>
  </si>
  <si>
    <t>viz C.3.1-8, D.1.10 
dopravně bezpečnostní zábradlí u lapačů splavenin 
dl. 
km 3,278 vpravo   6=6.000 [A] 
km 3,975 vpravo   6=6.000 [B] 
Celkem: A+B=12.000 [C]</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</si>
  <si>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</si>
  <si>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93</t>
  </si>
  <si>
    <t>9111B1</t>
  </si>
  <si>
    <t>ZÁBRADLÍ SILNIČNÍ SE SVISLOU VÝPLNÍ - DODÁVKA A MONTÁŽ</t>
  </si>
  <si>
    <t>Ochrana proti ostřiku. Zábradlí s vodorovnými madly - tvar vychází z  dopravně bezpečnostního zábradlí . Svislá výplň nahrazena výplní vlnovkou z polykarbonátu. Zábradlí bude demontovatelné - kotvení nasunutím do připravených patlí na betonovém základu, zajištění příčným šroubem. Zábradlí je nutné vytvořit ze samostatných segmentů dl. 2-4m s násuvnými spoji.</t>
  </si>
  <si>
    <t>viz C.3.1-8, D.1.10 
ochrana proti ostřiku fasády - demontovatelné zábradlí s plnou výplní. Doplněno o okapnici ve spodní části. 
km 2,740 - 2,759 vpravo   17,5=17.500 [A] 
Celkem: A=17.500 [B]</t>
  </si>
  <si>
    <t>917224</t>
  </si>
  <si>
    <t>SILNIČNÍ A CHODNÍKOVÉ OBRUBY Z BETONOVÝCH OBRUBNÍKŮ ŠÍŘ 150MM</t>
  </si>
  <si>
    <t>Viz.výkres C.3.1-8, D.1.3  
silniční betonové obruby 120/150x250x1000, do betonu C20/25nXF4 (TKP 18)   
Pozn: Včetně obloukových a přechodových prvků.   
Vlevo ve směru staničení je navržen podobrubníkový rigol v:  
·         km 2,470 – 2,574 v šíři 0,5 m, 104=104.000 [A] 
·         km 2,574 – 2,616 v šíři 0,25 m, 42=42.000 [B] 
·         km 2,647 – 2,667 v šíři 1,2 m, 20=20.000 [C] 
·         km 2,667 – 2,830 v šíři 0,5 m, 163=163.000 [D] 
·         km 2,889 – 3,010 v šíři 0,5 m, 121=121.000 [E] 
·         km 3,127 – 3,198 v šíři 0,5 m, 79=79.000 [F] 
·         km 3,255 – 3,347 v šíři 0,5 m, 100=100.000 [G] 
·         km 3,668 – 3,693 v šíři 0,5 m, 25=25.000 [H] 
km 3,755 – 4,020 v šíři 0,5 m.    265=265.000 [I] 
Vlevo ve směru staničení je navržen silniční obrubník s odvodňovacím proužkem v:  
·         km 3,198 – 3,224 v šíři odvodňovacího proužku 0,25m. 30=30.000 [J] 
km 3,372 – 3,435 v šíři odvodňovacího proužku 0,25m. 77=77.000 [K] 
Vlevo ve směru staničení je navržen silniční obrubník:  
·         podél sjezdu k domu č.p. 15 v km 2,616 – 2,640;  24=24.000 [L] 
·         obnova obruby v km 3,456 – 3,475;  20=20.000 [M] 
podél domu č.p. 67 v km 3,709 – 3,755. 46=46.000 [N] 
Vpravo ve směru staničení je navržen podobrubníkový rigol v: 
km 2,731 – 2,785  v šíři 0,5m            54=54.000 [U]  
 km 2,895 – 3,010 v šíři 0,5m,  115=115.000 [O] 
km 3,813 – 3,975 v šíři 0,5m. 162=162.000 [P] 
Vpravo ve směru staničení je navržen silniční obrubník s odvodňovacím proužkem v:  
·         km 3,177 – 3,243 v šíři odvodňovacího proužku 0,25m, 71=71.000 [Q] 
km 3,567 – 3,650 v šíři odvodňovacího proužku 0,25m. 83=83.000 [R] 
Vpravo ve směru staničení je navržen silniční obrubník podél domu č.p. 35 v km 3,057 – 3,100 43=43.000 [S] 
Vpravo ve směru staničení je navržen u nástupiště BUS v km 3,759 - 3,782 18=18.000 [T] 
Celkem: A+B+C+D+E+F+G+H+I+J+K+L+M+N+U+O+P+Q+R+S+T=1 662.000 [V]</t>
  </si>
  <si>
    <t>Položka zahrnuje:  
dodání a pokládku betonových obrubníků o rozměrech předepsaných zadávací dokumentací  
betonové lože i boční betonovou opěrku.</t>
  </si>
  <si>
    <t>917427</t>
  </si>
  <si>
    <t>CHODNÍKOVÉ OBRUBY Z KAMENNÝCH OBRUBNÍKŮ ŠÍŘ 300MM</t>
  </si>
  <si>
    <t>kamenná obruba OP1 1000/320/240 do betonového lože C20/25nXF3</t>
  </si>
  <si>
    <t>viz C.3.1-8, D.1.3 
kamenné obrubníky pro nástupní hranu zastávek BUS 
17+15+15+20=67.000 [A] 
Celkem: A=67.000 [B]</t>
  </si>
  <si>
    <t>Položka zahrnuje:  
dodání a pokládku kamenných obrubníků o rozměrech předepsaných zadávací dokumentací  
betonové lože i boční betonovou opěrku.</t>
  </si>
  <si>
    <t>29</t>
  </si>
  <si>
    <t>919111</t>
  </si>
  <si>
    <t>ŘEZÁNÍ ASFALTOVÉHO KRYTU VOZOVEK TL DO 50MM</t>
  </si>
  <si>
    <t>vč. likvidace odpadu</t>
  </si>
  <si>
    <t>Viz.výkres C.3.1-8   
před realizací stavby   
km 2,470   6,5=6.500 [A] 
km 4,020   6,5=6.500 [B] 
po realizací stavby   
km 2,470   6,5=6.500 [C] 
km 4,020   6,5=6.500 [D] 
podél nových silničních obrub / podobrubníkových rigolů /zastávkového zálivu /pojížděný žlab (km 3,347-3,372)  
km 2,470 - 4,020   1608+67+26=1 701.000 [E] 
Celkem: A+B+C+D+E=1 727.000 [F]</t>
  </si>
  <si>
    <t>položka zahrnuje řezání vozovkové vrstvy v předepsané tloušťce, včetně spotřeby vody</t>
  </si>
  <si>
    <t>30</t>
  </si>
  <si>
    <t>931311</t>
  </si>
  <si>
    <t>TĚSNĚNÍ DILATAČ SPAR ASF ZÁLIVKOU PRŮŘ DO 100MM2</t>
  </si>
  <si>
    <t>Viz.výkres C.3.1-8   
po realizací stavby   
km 2,470   6,5=6.500 [C] 
km 4,020   6,5=6.500 [D] 
podél nových silničních obrub / podobrubníkových rigolů /zastávkového zálivu /pojížděný žlab (km 3,347-3,372)  
km 2,470 - 4,020   1608+67+26=1 701.000 [E] 
Celkem: C+D+E=1 714.000 [F]</t>
  </si>
  <si>
    <t>položka zahrnuje dodávku a osazení předepsaného materiálu, očištění ploch spáry před úpravou, očištění okolí spáry po úpravě  
nezahrnuje těsnící profil</t>
  </si>
  <si>
    <t>102</t>
  </si>
  <si>
    <t>935212</t>
  </si>
  <si>
    <t>PŘÍKOPOVÉ ŽLABY Z BETON TVÁRNIC ŠÍŘ DO 600MM DO BETONU TL 100MM</t>
  </si>
  <si>
    <t>viz C.3.1-8, D.1.3 
žlabovka z betonových tvárnic do betonového lože,  
km 3,010 - 3,118 vlevo, vyústění do horské vpusti v km 3,010 
108=108.000 [A] 
Celkem: A=108.000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</si>
  <si>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</si>
  <si>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31</t>
  </si>
  <si>
    <t>935812</t>
  </si>
  <si>
    <t>ŽLABY A RIGOLY DLÁŽDĚNÉ Z KOSTEK DROBNÝCH DO BETONU TL 100MM</t>
  </si>
  <si>
    <t>Viz.výkres C.3.1-8, D.1.3   
plocha   
Podobrubníkový rigol, žulový, dvou/čtyřlinka (šíře 0,25m - 1,2m), do betonu C20/25nXF4 (TKP 18)   
Vlevo ve směru staničení je navržen podobrubníkový rigol v:  
·         km 2,470 – 2,574 v šíři 0,5 m, 104*0,5=52.000 [A] 
·         km 2,574 – 2,616 v šíři 0,25 m, 42*0,25=10.500 [B] 
·         km 2,647 – 2,667 v šíři 1,2 m, 20*1,2=24.000 [C] 
·         km 2,667 – 2,830 v šíři 0,5 m, 163*0,5=81.500 [D] 
·         km 2,889 – 3,010 v šíři 0,5 m, 121*0,5=60.500 [E] 
·         km 3,127 – 3,198 v šíři 0,5 m, 79*0,5=39.500 [F] 
·         km 3,255 – 3,347 v šíři 0,5 m, 100*0,5=50.000 [G] 
·         km 3,668 – 3,693 v šíři 0,5 m, 25*0,5=12.500 [H] 
km 3,755 – 4,020 v šíři 0,5 m.    265*0,5=132.500 [I] 
Vlevo ve směru staničení je navržen silniční obrubník s odvodňovacím proužkem v:  
·         km 3,198 – 3,224 v šíři odvodňovacího proužku 0,25m. 30*0,25=7.500 [J] 
km 3,372 – 3,435 v šíři odvodňovacího proužku 0,25m. 77*0,25=19.250 [K] 
Vpravo ve směru staničení je navržen podobrubníkový rigol v: 
 km 2,731 – 2,785  v šíři 0,5m            54*0,5=27.000 [S] 
 km 2,895 – 3,010 v šíři 0,5m,  115*0,5=57.500 [L] 
km 3,813 – 3,975 v šíři 0,5m. 162*0,5=81.000 [M] 
Vpravo ve směru staničení je navržen silniční obrubník s odvodňovacím proužkem v:  
·         km 3,177 – 3,243 v šíři odvodňovacího proužku 0,25m, 71*0,25=17.750 [N] 
km 3,567 – 3,650 v šíři odvodňovacího proužku 0,25m. 83*0,25=20.750 [O] 
žulová dvoulinka podél zastávkového obrubníku 
 km 3,240-3,260 vpravo   15*0,25=3.750 [P] 
pojížděný žlab v  
km 3,069   7*0,8=5.600 [Q] 
km 3,347-3,372   26*1=26.000 [R] 
Celkem: A+B+C+D+E+F+G+H+I+J+K+S+L+M+N+O+P+Q+R=729.100 [T]</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</si>
  <si>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</si>
  <si>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95</t>
  </si>
  <si>
    <t>93808</t>
  </si>
  <si>
    <t>OČIŠTĚNÍ VOZOVEK ZAMETENÍM</t>
  </si>
  <si>
    <t>provedení celkem 3x v průběhu výstavby po jednotlivých technologickcýh fázích 
9540+(4020-2470)*2*0,15=10 005.000 [A] 
9540+(4020-2470)*2*0,05=9 695.000 [B] 
9540+(4020-2470)*2*0,05=9 695.000 [C] 
Celkem: A+B+C=29 395.000 [D]</t>
  </si>
  <si>
    <t>položka zahrnuje očištění předepsaným způsobem včetně odklizení vzniklého odpadu</t>
  </si>
  <si>
    <t>9.2</t>
  </si>
  <si>
    <t>Ostatní konstrukce a práce - propustky</t>
  </si>
  <si>
    <t>56</t>
  </si>
  <si>
    <t>91811</t>
  </si>
  <si>
    <t>ČELA PROPUSTU Z BETONU BEZ ROZLIŠENÍ</t>
  </si>
  <si>
    <t>Monolitická betonová výusť pro přípojky uličních a horských vpustí. DN150-250. Beton C25/30nXF3 dle TKP18</t>
  </si>
  <si>
    <t>Viz.výkres C.3.1-C.3.8, D.1.5-7 
Parametry, provedení dle zadávací dokumentace. 
ODLÁŽDĚNÍ VTOKŮ DO SKLENSKÉHO POTOKA 
km 2,530 vpravo   1,5*1*0,7/2=0.525 [A] 
km 3,011 vpravo   1,5*1*0,7/2=0.525 [B] 
km 3,170 vpravo   1,5*1*0,7/2=0.525 [C] 
km 3,407 vpravo   1,5*1*0,7/2=0.525 [D] 
VYÚSTĚNÍ UV DO PŘÍKOPU 
km 2,889 vpravo   1,5*1*0,7/2=0.525 [E] 
km 3,344 vpravo   1,5*1*0,7/2=0.525 [F] 
km 3,750 vpravo   1,5*1*0,7/2=0.525 [G] 
km 4,014 vpravo   1,5*1*0,7/2=0.525 [H] 
Celkem: A+B+C+D+E+F+G+H=4.200 [I]</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</si>
  <si>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</si>
  <si>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</si>
  <si>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AA</t>
  </si>
  <si>
    <t>ČELA PROPUSTU Z BETONU BEZ ROZLIŠENÍ - prefabrikované šikmé čelo</t>
  </si>
  <si>
    <t>Předběžná cena za dodávku, montáž a manipulaci.</t>
  </si>
  <si>
    <t>Viz.výkres C.3.1-C.3.8, D.1.5-7 
Parametry, provedení dle zadávací dokumentace. 
PODÉLNÉ PROPUSTKY 
KM 2,878 vpravo DN 400 2=2.000 [A] 
KM 3,302 vpravo DN 400 2=2.000 [B] 
KM 3,360 vpravo DN 400 2=2.000 [C] 
KM 3,618 vlevo DN 500 2=2.000 [D] 
KM 3,639 vlevo DN 500 2=2.000 [E] 
ZATRUBNĚNÉ PŘÍKOPY 
km 3,758 výtok   1=1.000 [F] 
km 3,790 vtok   1=1.000 [G] 
km 3,813 výtok  1=1.000 [H] 
Celkem: A+B+C+D+E+F+G+H=13.000 [I]</t>
  </si>
  <si>
    <t>32</t>
  </si>
  <si>
    <t>966158</t>
  </si>
  <si>
    <t>BOURÁNÍ KONSTRUKCÍ Z PROST BETONU S ODVOZEM DO 20KM</t>
  </si>
  <si>
    <t>Viz.výkres C.3.1-8 
čela propustků  
[dl.*š.*hl.]:  
km 3,433 vlevo                        1,8*0,4*1,0=0.720 [F]  
km 3,858 vpravo  2*(0,3*1,2*1)=0.720 [A] 
km 3,909 vpravo  2*(0,3*1,8*1)=1.080 [B] 
km 3,928 vpravo  2*(0,3*1,5*1)=0.900 [C] 
km 3,960 vlevo  2*(0,5*1,5*1)=1.500 [D] 
Celkem: F+A+B+C+D=4.920 [G]</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</si>
  <si>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</si>
  <si>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966168</t>
  </si>
  <si>
    <t>BOURÁNÍ KONSTRUKCÍ ZE ŽELEZOBETONU S ODVOZEM DO 20KM</t>
  </si>
  <si>
    <t>Viz.výkres C.3.1-8 
[délka*šířka*výška]:   
km 3,175 vpravo česle  0,6*0,8*1,2=0.576 [A] 
km 3,790 vpravo česle  1*0,8*1,2=0.960 [B] 
km 3,849 vpravo česle  1*0,8*1,2=0.960 [C] 
Celkem: A+B+C=2.496 [D]</t>
  </si>
  <si>
    <t>33</t>
  </si>
  <si>
    <t>966345</t>
  </si>
  <si>
    <t>BOURÁNÍ PROPUSTŮ Z TRUB DN DO 300MM</t>
  </si>
  <si>
    <t>Viz.výkres C.3.1-8   
Vybourání stávajících propustků betonových 
Hmotnost trouby cca 0,25 t/m.   
(délka ze situace)  
km 2,671 vlevo  6,5=6.500 [A] 
km 2,705 vpravo  6,0=6.000 [B] 
km 2,736 vlevo PVC 15,0=15.000 [C] 
km 2,878 vpravo  13,0=13.000 [D] 
km 2,972 vlevo  1,5=1.500 [E] 
km 3,007 vlevo  5,5=5.500 [F] 
km 3,069 vlevo  6,0=6.000 [G] 
Celkem: A+B+C+D+E+F+G=53.500 [H]</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</si>
  <si>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</si>
  <si>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34</t>
  </si>
  <si>
    <t>966346</t>
  </si>
  <si>
    <t>BOURÁNÍ PROPUSTŮ Z TRUB DN DO 400MM</t>
  </si>
  <si>
    <t>Viz.výkres C.3.1-8   
Vybourání stávajících propustků betonových 
Hmotnost trouby cca 0,3 t/m.   
(délka ze situace)  
km 2,642 PVC   11,5=11.500 [A] 
km 2,878 vpravo   13=13.000 [B] 
km 2,895    9=9.000 [C] 
km 3,175 vpravo8=8.000 [D] 
km 3,172 vpravo1,5=1.500 [E] 
km 3,234 - 3,278 vpravo45=45.000 [F] 
km 3,302 vpravo7=7.000 [G] 
km 3,327 vpravo1,5=1.500 [H] 
km 3,360 vpravo4,2=4.200 [I] 
km 3,618 vlevo4,5=4.500 [J] 
km 3,639 vlevo9,5=9.500 [K] 
km 3,668 vlevo9=9.000 [L] 
km 3,758 - 3,790 vpravo31=31.000 [M] 
km 3,813 - 3,849 vpravo37=37.000 [N] 
km 3,858 vpravo3,7=3.700 [O] 
km 3,909 vpravo4,5=4.500 [P] 
km 3,928 vpravo6,5=6.500 [Q] 
Celkem: A+B+C+D+E+F+G+H+I+J+K+L+M+N+O+P+Q=206.400 [R]</t>
  </si>
  <si>
    <t>966358</t>
  </si>
  <si>
    <t>BOURÁNÍ PROPUSTŮ Z TRUB DN DO 600MM</t>
  </si>
  <si>
    <t>Viz.výkres C.3.1-8   
Vybourání stávajících propustků betonových 
Hmotnost trouby cca 0,35 t/m.   
(délka ze situace)  
km 3,345 vpravo  1,5=1.500 [A] 
km 3,960 vlevo  15,5=15.500 [B] 
Celkem: A+B=17.000 [C]</t>
  </si>
  <si>
    <t>96687</t>
  </si>
  <si>
    <t>VYBOURÁNÍ ULIČNÍCH VPUSTÍ KOMPLETNÍCH</t>
  </si>
  <si>
    <t>vč. likvidace vybouraného materiálu.  
Součástí položky je odvoz mříží a kovových rámečků na místo určené investorem, předpoklad do 20 km  
poplatek za skládku uveden v položce: 014102.2</t>
  </si>
  <si>
    <t>Viz.výkres C.3.1-8   
Umístění dle situace.    
km 3,238 vpravo   1=1.000 [A] 
Km 3,241 vlevo  1=1.000 [B] 
Celkem: A+B=2.000 [C]</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</si>
  <si>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</si>
  <si>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68</t>
  </si>
  <si>
    <t>96688</t>
  </si>
  <si>
    <t>VYBOURÁNÍ KANALIZAČ ŠACHET KOMPLETNÍCH</t>
  </si>
  <si>
    <t>Viz.výkres C.3.1-8   
km 3,783 vpravo   1=1.000 [A] 
Celkem: A=1.000 [B]</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</si>
  <si>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</si>
  <si>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9.3</t>
  </si>
  <si>
    <t>Ostatní konstrukce a práce - vybavení komunikace</t>
  </si>
  <si>
    <t>9113A3</t>
  </si>
  <si>
    <t>SVODIDLO OCEL SILNIČ JEDNOSTR, ÚROVEŇ ZADRŽ N1, N2 - DEMONTÁŽ S PŘESUNEM</t>
  </si>
  <si>
    <t>Viz.výkres C.3.1-8   
vč. odvozu na místo určené investorem, předpoklad odvozu do 20 km  
km 2,476-2,516   40=40.000 [A] 
km 3,462 - 3,516   52=52.000 [B] 
km 3,526 - 3,567   40=40.000 [C] 
Celkem: A+B+C=132.000 [D]</t>
  </si>
  <si>
    <t>položka zahrnuje:  
- demontáž a odstranění zařízení  
- jeho odvoz na předepsané místo</t>
  </si>
  <si>
    <t>9113B1</t>
  </si>
  <si>
    <t>SVODIDLO OCEL SILNIČ JEDNOSTR, ÚROVEŇ ZADRŽ H1 -DODÁVKA A MONTÁŽ</t>
  </si>
  <si>
    <t>Viz.výkres C.3.1-8   
Vč. odrazek v prolisu pásnice. Přesný typ použitého svodidla podléhá předem schválení investorem.   
Jednostranné, úroveň zadržení H1, pracovní šířka 1,5m, včetně náběhových dílů, krátké náběhy. Sloupky po 2m.   
km 3,462 - 3,516   52=52.000 [A] 
km 3,526 - 3,567   40=40.000 [B] 
Celkem: A+B=92.000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</si>
  <si>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</si>
  <si>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91228</t>
  </si>
  <si>
    <t>SMĚROVÉ SLOUPKY Z PLAST HMOT VČETNĚ ODRAZNÉHO PÁSKU</t>
  </si>
  <si>
    <t>Viz.výkres D.1.3 
"Bílá barva. Pružný sloupek. 
Sloupek Z11a a Z11b. Umístění dle ČSN 736101 a TP58, kap.4.1."   
ZÚ – KÚ  20=20.000 [A]</t>
  </si>
  <si>
    <t>položka zahrnuje:  
- dodání a osazení sloupku včetně nutných zemních prací  
- vnitrostaveništní a mimostaveništní doprava  
- odrazky plastové nebo z retroreflexní fólie</t>
  </si>
  <si>
    <t>912283</t>
  </si>
  <si>
    <t>SMĚROVÉ SLOUPKY Z PLAST HMOT - DEMONTÁŽ A ODVOZ</t>
  </si>
  <si>
    <t>Včetně odvozu a poplatku za skládku.   
15=15.000 [A]</t>
  </si>
  <si>
    <t>položka zahrnuje demontáž stávajícího sloupku, jeho odvoz do skladu nebo na skládku</t>
  </si>
  <si>
    <t>91238</t>
  </si>
  <si>
    <t>SMĚROVÉ SLOUPKY Z PLAST HMOT - NÁSTAVCE NA SVODIDLA VČETNĚ ODRAZNÉHO PÁSKU</t>
  </si>
  <si>
    <t>Směrové sloupky na svodidlech, typ D4.   
Na ocelová svodidla   
km 3,462 - 3,516   2=2.000 [A] 
km 3,526 - 3,567   2=2.000 [B] 
Celkem: A+B=4.000 [C]</t>
  </si>
  <si>
    <t>91267</t>
  </si>
  <si>
    <t>ODRAZKY NA SVODIDLA</t>
  </si>
  <si>
    <t>Umístění dle ČSN 736101 a TP58, kap.4.1.   
Na ocelová svodidla   
km 3,462 - 3,516   4=4.000 [A] 
km 3,526 - 3,567   4=4.000 [B] 
Celkem: A+B=8.000 [C]</t>
  </si>
  <si>
    <t>- kompletní dodávka se všemi pomocnými a doplňujícími pracemi a součástmi</t>
  </si>
  <si>
    <t>91297</t>
  </si>
  <si>
    <t>DOPRAVNÍ ZRCADLO</t>
  </si>
  <si>
    <t>Viz.výkres C.4.1-8 
km 2,577   1=1.000 [A] 
km 3,005   1=1.000 [B] 
Celkem: A+B=2.000 [C]</t>
  </si>
  <si>
    <t>položka zahrnuje:  
- dodání a osazení zrcadla včetně nutných zemních prací  
- předepsaná povrchová úprava  
- vnitrostaveništní a mimostaveništní doprava  
- odrazky plastové nebo z retroreflexní fólie.</t>
  </si>
  <si>
    <t>914113</t>
  </si>
  <si>
    <t>DOPRAVNÍ ZNAČKY ZÁKLADNÍ VELIKOSTI OCELOVÉ NEREFLEXNÍ - DEMONTÁŽ</t>
  </si>
  <si>
    <t>Viz.výkres C.4.1-8   
vč. odvozu na místo určené investorem, předpoklad do 20 km   
ZÚ – KÚ SO 102  15=15.000 [A] 
Celkem: A=15.000 [B]</t>
  </si>
  <si>
    <t>Položka zahrnuje odstranění, demontáž a odklizení materiálu s odvozem na předepsané místo</t>
  </si>
  <si>
    <t>14</t>
  </si>
  <si>
    <t>914131</t>
  </si>
  <si>
    <t>DOPRAVNÍ ZNAČKY ZÁKLADNÍ VELIKOSTI OCELOVÉ FÓLIE TŘ 2 - DODÁVKA A MONTÁŽ</t>
  </si>
  <si>
    <t>Viz.výkres C.4.1-8 
patka - beton C20/25nXF4 (TKP 18)  
Parametry, provedení dle zadávací dokumentace. Včetně sloupku, patky a provedení výkopu   
ZÚ – KÚ SO 102 
C14a 4=4.000 [A] 
IJ4b 4=4.000 [B] 
IZ4a "SKLENÉ" 1=1.000 [C] 
IZ4b "SKLENÉ" 1=1.000 [D] 
P2 9=9.000 [E] 
P4 7=7.000 [F] 
P6 3=3.000 [G] 
Celkem: A+B+C+D+E+F+G=29.000 [H]</t>
  </si>
  <si>
    <t>položka zahrnuje:  
- dodávku a montáž značek v požadovaném provedení</t>
  </si>
  <si>
    <t>15</t>
  </si>
  <si>
    <t>915111</t>
  </si>
  <si>
    <t>VODOROVNÉ DOPRAVNÍ ZNAČENÍ BARVOU HLADKÉ - DODÁVKA A POKLÁDKA</t>
  </si>
  <si>
    <t>Viz.výkres C.4.1-8   
Parametry - viz vzorový příčný řez a zadávací dokumentace. Bílá barva  
V2b (1.5/1.5/0.125) ((7+8+18+13+11+10+26+14+15)*0,125)/2=7.625 [A]   
V4 (0.125) 2950*0,125 =368.750 [B] 
žlutá barva 
V11a  (36+36+36+36)*0.125=18.000 [C] 
V15 ("BUS") 8+8+8+8 =32.000 [D] 
Celkem: A+B+C+D=426.375 [E]</t>
  </si>
  <si>
    <t>položka zahrnuje:  
- dodání a pokládku nátěrového materiálu (měří se pouze natíraná plocha)  
- předznačení a reflexní úpravu</t>
  </si>
  <si>
    <t>915221</t>
  </si>
  <si>
    <t>VODOR DOPRAV ZNAČ PLASTEM STRUKTURÁLNÍ NEHLUČNÉ - DOD A POKLÁDKA</t>
  </si>
  <si>
    <t>Viz.výkres C.4.1-8    
Parametry - viz vzorový příčný řez a zadávací dokumentace. Bílá barva   
V2b (1.5/1.5/0.125) ((7+8+18+13+11+10+26+14+15)*0,125)/2=7.625 [A]   
V4 (0.125) 2950*0,125 =368.750 [B] 
žlutá barva 
V11a  (36+36+36+36)*0.125=18.000 [C] 
V15 ("BUS") 8+8+8+8 =32.000 [D] 
Celkem: A+B+C+D=426.375 [E]</t>
  </si>
  <si>
    <t>SO 102.2.ZH</t>
  </si>
  <si>
    <t>SANACE AKTIVNÍ ZÓNY</t>
  </si>
  <si>
    <t xml:space="preserve">      SO 102.2.ZH</t>
  </si>
  <si>
    <t>hmotnost 2,0/m3.   
Objem*přepočet na tuny  
2639*2=5 278.000 [A] 
Celkem: A=5 278.000 [B]</t>
  </si>
  <si>
    <t>Zemní práce</t>
  </si>
  <si>
    <t>viz B.4 bilance zemních prací 
2639=2 639.000 [A] 
Celkem: A=2 639.000 [B]</t>
  </si>
  <si>
    <t>28997</t>
  </si>
  <si>
    <t>OPLÁŠTĚNÍ (ZPEVNĚNÍ) Z GEOTEXTILIE A GEOMŘÍŽOVIN</t>
  </si>
  <si>
    <t>Netkaná geotextilie 400g/m2 zajišťující separační a filtrační funkci . 
Plošná hmotnost [g/m2]: 400  
Pevnost v tahu podélně [kN/m]: 3,3  
Tažnost podélně [%]: 50  
Mechanická odolnost proti protržení – CBR [kN]: 0,7  
Mechanická odolnost proti dynamickému protržení [mm]: 20  
Propustnost vody kolmo k rovině výrobku [l/m2/s]: 46  
Velikost průliny [mm]: 0,065</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</si>
  <si>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</si>
  <si>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SO 103.ZH</t>
  </si>
  <si>
    <t>Silnice II/366 extravilán Sklené - Pohledy</t>
  </si>
  <si>
    <t>SO 103.1.ZH</t>
  </si>
  <si>
    <t xml:space="preserve">    SO 103.ZH</t>
  </si>
  <si>
    <t xml:space="preserve">      SO 103.1.ZH</t>
  </si>
  <si>
    <t>Počítaná hmotnost 2,0t/m3. Objem z položek:   
Objem*přepočet na tuny 
Položka č. 11130.1 Sejmutí drnu:   (15150)*0,1=1 515.000 [A] 
Položka č. 122738 Odkopávky a prokopávky:  53,04=53.040 [C]  
Položka č. 123738 Odkop pro spodní stavbu silnic:   6817=6 817.000 [B] 
Položka č.113328 Odstranění podkladu:   1024,481=1 024.481 [D] 
Položka č. 12922 Čištění krajnic od nánosu:   1936,59*0,1=193.659 [E] 
Položka č. 132738 Hloubení rýh do 2m:   629,74=629.740 [F] 
Položka č. 212635 Uložení přebytečného materiálu po výkopu rýhy pro trativod:   0,3*1260=378.000 [G] 
Položka č. 131738 Hloubení jam:   58,357=58.357 [I] 
Celkem včetně přepočtu: 
Celkem: (A+C+B+D+E+F+G+I)*2=21 338.554 [J]</t>
  </si>
  <si>
    <t>Počítaná hmotnost 2,3t/m3 [dl.*hmotnost na 1 m], [dl.*obj.hmotnost]   
Objem*přepočet na tuny   
Položka č. 113158 Odstranění krytu zpevněných ploch z betonu - SO103 nezahrnuje 
Položka č. 113524 Odstranění chodníkových obrubníků betonových   SO103 nezahrnuje 
Položka č. 113188 Odstranění krytu  zpevněných ploch z dlaždic   - SO103 nezahrnuje 
Položka č. 966158 Bourání konstrukcí z prost betonu  2,376*2,3=5.465 [A] 
Položka č. 966345 Bourání propustů z trub DN do 300mm   6*0,25=1.500 [B] 
Položka č. 966358 Bourání propustů z trub DN do 600mm   8,5*0,4=3.400 [C] 
Celkem včetně přepočtu: 
Celkem: A+B+C=10.365 [D]</t>
  </si>
  <si>
    <t>hmotnost 2,4 t/m3 
Objem*přepočet na tuny 
Položka č. 113138.1 Odstranění krytu asfaltových s asfalt. pojivem   95,2*2,4=228.480 [A] 
Položka č. 113728.2 Frézování zpevněných ploch asfaltových   928,772*2,4=2 229.053 [B] 
Celkem: A+B=2 457.533 [C]</t>
  </si>
  <si>
    <t>hmotnost 2,4 t/m3 
Objem*přepočet na tuny 
Položka č. 113138.2 Odstranění krytu asfaltových s asfalt. pojivem   197,2*2,4=473.280 [A]</t>
  </si>
  <si>
    <t>viz C.3.1-8 
odhumusování v tl.0,1m 
podél komunikace 
14740=14 740.000 [A] 
rozlivová plocha km 5,514 - 5,578 
ohumusování, tl. 0,1m 
plocha 
260+150=410.000 [B] 
Celkem: A+B=15 150.000 [C]</t>
  </si>
  <si>
    <t>Odhad průměrné tloušťky v jednotlivých úsecích vychází z jádrových vývrtů diagnostického průzkumu a vzorových příčných řezů D.2.3 
dl.*š*prům tl. 
km  4,020 - 4,320 300*(1,7*2)*0,19=193.800 [A] 
km  4,320 - 4,460 140*(1,7*2)*0,24=114.240 [B] 
km  4,460 - 4,600 140*(1,7*2)*0,2=95.200 [C] 
km  4,600 - 4,700 100*(1,7*2)*0,22=74.800 [D] 
km  4,700 - 5,520 820*(1,7*2)*0,19=529.720 [E] 
km  5,520 - 5,600 80*(1,7*2)*0,21=57.120 [F] 
km  5,600 - 5,95659 356,59*(1,7*2)*0,24=290.977 [G] 
Celkem: A+B+C+D+E+F+G=1 355.857 [H]</t>
  </si>
  <si>
    <t>Odhad průměrné tloušťky v jednotlivých úsecích vychází z jádrových vývrtů diagnostického průzkumu a vzorových příčných řezů D.2.3 
dl.*prům.š.*prům tl. 
km  4,600 - 4,880 280*(1,7*2)*0,1=95.200 [A] 
Celkem: A=95.200 [B]</t>
  </si>
  <si>
    <t>Odhad průměrné tloušťky v jednotlivých úsecích vychází z jádrových vývrtů diagnostického průzkumu a vzorových příčných řezů D.1.3 
dl.*š*prům tl. 
km  4,020 - 4,600 580*(1,7*2)*0,1=197.200 [C] 
Celkem: C=197.200 [D]</t>
  </si>
  <si>
    <t>Odhad průměrné tloušťky v jednotlivých úsecích vychází z jádrových vývrtů diagnostického průzkumu a vzorových příčných řezů D.2.3 
dl.*š*prům tl. 
km  4,020 - 4,880 860*(1,7*2)*0,1=292.400 [A] 
km  4,880 - 5,95659 1076,59*(1,7*2)*0,2=732.081 [B] 
Celkem: A+B=1 024.481 [C]</t>
  </si>
  <si>
    <t>viz. C.3.1-8, D.2.3, D.2.1 
mocnost 180mm 
plocha 
výměra ze situace 
13250+(5956,59-4020)*2*0,15=13 830.977 [A] 
Celkem: A=13 830.977 [B]</t>
  </si>
  <si>
    <t>Dle rozborů PAU je frézovaný materiál v kategorii ZAS-T3, tudíž bude materiál odvezen na příslušnou skládku 
Odhad průměrné tloušťky v jednotlivých úsecích vychází z jádrových vývrtů diagnostického průzkumu, vzorových příčných řezů D.2.3, podélného profilu D.2.2 a charakteristických příčných řezů D.2.4 
dl.*š*prům tl. 
km  4,020 - 4,600 580*6*0,08=278.400 [A] 
km  4,600 - 4,700 100*6*0,06=36.000 [B] 
km  4,700 - 5,600 900*6*0,09=486.000 [C] 
km  5,600 - 5,95659 356,59*6*0,06=128.372 [D] 
Celkem: A+B+C+D=928.772 [E]</t>
  </si>
  <si>
    <t>Naložení ornice z deponie na pozemku p.č. 7167 k.ú Hradec nad Svitavou a odvoz na pozemek p.č. 7080 k.ú. Hradec nad Svitavou 
1586,35=1 586.350 [A] 
Celkem: A=1 586.350 [B]</t>
  </si>
  <si>
    <t>viz B.4 Bilance zemních prací 
odvoz na pozemek p. č. 7167 k.ú. Hradec nad Svitavou 
1586,35=1 586.350 [A] 
Celkem: A=1 586.350 [B]</t>
  </si>
  <si>
    <t>prostorová úprava tělesa komunikace - svahy + příkopy 
viz B.4 bilance zemních prací 
6817=6 817.000 [A] 
Celkem: A=6 817.000 [B]</t>
  </si>
  <si>
    <t>viz. C.3.1-8 
dl.*prům š. 
km 4,020 - 5,95659 
(5956,59-4020)*2*0,5=1 936.590 [A] 
Celkem: A=1 936.590 [B]</t>
  </si>
  <si>
    <t>prostorová úprava tělesa komunikace - svahy + příkopy 
viz B.4 bilance zemních prací 
418=418.000 [A] 
Celkem: A=418.000 [B]</t>
  </si>
  <si>
    <t>viz C.3.1-8 a D.2.3 
dl.*plocha průřezu ze vzorového řezu 
(((5956,59-4020)*2)-1086)*0,1=278.718 [A] 
Celkem: A=278.718 [B]</t>
  </si>
  <si>
    <t>viz B.4 bilance zemních prací 
13893=13 893.000 [A] 
Celkem: A=13 893.000 [B]</t>
  </si>
  <si>
    <t>viz C.3.1-8 
celková plocha ohumusování příkopů a svahů ze situace 
14740=14 740.000 [A] 
rozlivová plocha km 5,514 - 5,578 
ohumusování, tl. 0,1m 
plocha 
260+150=410.000 [B] 
Celkem: A+B=15 150.000 [C]</t>
  </si>
  <si>
    <t>Rozprostření ornice po skončení vegetačního období na pozemku Hradce nad Svitavou p.č. 7080. 
1586,35/0,1=15 863.500 [A] 
Celkem: A=15 863.500 [B]</t>
  </si>
  <si>
    <t>viz C.3.1-8 
celková plocha ze situace 
14740=14 740.000 [A] 
rozlivová plocha km 5,514 - 5,578 
ohumusování, tl. 0,1m 
plocha 
260+150=410.000 [B] 
Celkem: A+B=15 150.000 [C]</t>
  </si>
  <si>
    <t>Viz.výkres C.3.1-C.3.8, D.2.5, D.2.7 
Výkopy okolo inženýrských sítí se musí provádět ručně  
výkopy pro opevnění čela, zemního tělesa kamenem tl. 200mm do betonu tl. 100mm, vtok a výtok 
2*(délka*šířka*průměrná výška) 
PODÉLNÉ PROPUSTKY 
KM 4,237 vlevo 2*(2,5*1,6*0,3)=2.400 [A] 
KM 4,830 vlevo 2*(2,5*1,6*0,3)=2.400 [B] 
KM 4,895 vpravo 2*(2,5*1,6*0,3)=2.400 [C] 
KM 5,278 vpravo 2*(2,5*1,6*0,3)=2.400 [D] 
KM 5,311 vlevo 2*(2,5*1,6*0,3)=2.400 [E] 
KM 5,383 vpravo 2*(2,5*1,6*0,3)=2.400 [F] 
ZATRUBNĚNÉ PŘÍKOPY 
km 4,320 výtok   2,5*1,6*0,3=1.200 [G] 
km 4,410 vtok, lapač splavenin 2,5*2,7*0,2=1.350 [H] 
km 4,740 výtok   2,5*1,6*0,3=1.200 [I] 
km 4,780 vtok, lapač splavenin   2,5*2,7*0,2=1.350 [J] 
VYÚSTĚNÍ UV DO PŘÍKOPU 
km 4,080 vpravo   2,8*2*0,4=2.240 [K] 
km 5,682 vpravo   2,8*2*0,4=2.240 [L] 
km 5,830 vpravo   2,8*2*0,4=2.240 [M] 
VYDLÁŽDĚNÍ SKLUZU 
km 4,619 vlevo   1,5*2,0*0,3=0.900 [N] 
PŘÍČNÉ PROPUSTKY 
KM 4,200   3,2*3*0,3+3,6*4*0,3=7.200 [O] 
km 4,520   3,3*3*0,3+4*3*0,3=6.570 [P] 
km 4,768 vtok, lapač splavenin 2,5*2,7*0,2=1.350 [Q] 
km 5,515   5,5*3*0,3+6,5*3*0,3=10.800 [R] 
Celkem: A+B+C+D+E+F+G+H+I+J+K+L+M+N+O+P+Q+R=53.040 [S]</t>
  </si>
  <si>
    <t>Viz.výkres C.3.1-8, D.2.6-7   
(délka*šířka*výška)   
Výkopy okolo inženýrských sítí se musí provádět ručně  
Pro nové uliční vpusti   
(délka*šířka*průměrná výška)   
km 4,080 vpravo   1,0*1,0*1,3=1.300 [A] 
km 5,682 vpravo   1,0*1,0*1,5=1.500 [B] 
km 5,830 vpravo   1,0*1,0*1,5=1.500 [C] 
Pro lapače splavenin   
(délka*šířka*průměrná výška) 
km 4,410 vpravo   2,5*2,0*2,0=10.000 [D] 
km 4,768 vlevo   2,5*2,0*2,0=10.000 [E] 
km 4,780 vpravo   2,5*2,0*2,0=10.000 [F] 
Pro šachty na zatrub. příkopech 
(délka*šířka*průměrná výška) 
km 4,341 vpravo   1,5*1,5*1,8=4.050 [G] 
km 4,363 vpravo   1,5*1,5*2,4=5.400 [H] 
km 4,386 vpravo   1,5*1,5*2,3=5.175 [I] 
km 4,768 vpravo   1,5*1,5*1,6=3.600 [J] 
pro drenážní šachty 
(délka*šířka*průměrná výška) 
Km 4,050 vlevo   0,9*0,9*0,9=0.729 [K] 
Km 4,130 vlevo   0,9*0,9*0,9=0.729 [L] 
Km 4,439 vlevo   0,9*0,9*0,9=0.729 [M] 
Km 4,695 vlevo   0,9*0,9*0,9=0.729 [N] 
Km 5,630 vpravo   0,9*0,9*0,9=0.729 [O] 
Km 5,670 vlevo   0,9*0,9*0,9=0.729 [P] 
Km 5,770 vlevo   0,9*0,9*0,9=0.729 [Q] 
Km 5,870 vlevo   0,9*0,9*0,9=0.729 [R] 
Celkem: A+B+C+D+E+F+G+H+I+J+K+L+M+N+O+P+Q+R=58.357 [S]</t>
  </si>
  <si>
    <t>Viz.výkres C.3.1-C.3.8, D.2.5-7 
Výkopy okolo inženýrských sítí se musí provádět ručně 
třídění zemin pro další využití na stavbě  
rýha pro potrubí včetně obetonování a podkladních desek + úprava vtoku a výtoku stabilizačním prahem a těžkým kamenným záhozem 
(délka*šířka*průměrná výška)+ 2*(délka*šířka*průměrná výška) 
PODÉLNÉ PROPUSTKY 
KM 4,237 vlevo DN 600   7*1,2*1+2*(2*1,2*0,6)=11.280 [A] 
KM 4,830 vlevo DN 400 14,5*1,0*1+2*(2*1,2*0,6)=17.380 [B] 
KM 4,895 vpravo DN 600 10*1,2*1+2*(2*1,2*0,6)=14.880 [C] 
KM 5,278 vpravo DN 600 8*1,2*1+2*(2*1,2*0,6)=12.480 [D] 
KM 5,311 vlevo DN 600 7*1,2*1+2*(2*1,2*0,6)=11.280 [E] 
KM 5,383 vpravo DN 400 9*1,0*1+2*(2*1,2*0,6)=11.880 [F] 
PŘÍČNÉ PROPUSTKY 
KM 4,200 DN 600 8*2,2*1,2+2*(2*1,2*0,6)=24.000 [G] 
km 4,520   8,5*2,2*1,2+2*(2*1,2*0,6)=25.320 [H] 
km 4,768 vtok, lapač splavenin 9,5*2,2*1,2=25.080 [I] 
km 5,515   13*2,2*1,2+2*(2*1,2*0,6)=37.200 [J] 
Zatrubněné příkopy 
(délka*šířka*průměrná výška) 
KM 4,320 - 4,410 vpravo 85*1,6*2,3=312.800 [K]  
KM 4,740 - 4,780 vpravo 40*1,2*1 =48.000 [L] 
Přípojky k uličním vpustím   
(délka*šířka*průměrná výška)   
km 4,080 vpravo   8,0*0,6*0,9=4.320 [M] 
km 5,682 vpravo   12,0*0,6*0,9=6.480 [N] 
km 5,830 vpravo   9,0*0,6*0,9=4.860 [O] 
příkop s retenční rýhou    
dl.*š*hloubka    
km 4,020 - 4,075   55*0,5*1=27.500 [P] 
km 5,690 - 5,760   70*0,5*1=35.000 [Q] 
Celkem: A+B+C+D+E+F+G+H+I+J+K+L+M+N+O+P+Q=629.740 [R]</t>
  </si>
  <si>
    <t>Viz.výkres C.3.1-C.3.8, D.2.5-7 
Parametry, provedení dle zadávací dokumentace.   
štěrkopísek  frakce 0-32   
Uliční vpusti   
(délka*šířka*průměrná výška)   
km 4,080 vpravo   ((1,0*1,0)-(3,14*0,5*0,5))*1,3=0.280 [A] 
km 5,682 vpravo   ((1,0*1,0)-(3,14*0,5*0,5))*1,5=0.323 [B] 
km 5,830 vpravo   ((1,0*1,0)-(3,14*0,5*0,5))*1,5=0.323 [C] 
Lapače splavenin   
(délka*šířka*průměrná výška) 
km 4,410 vpravo   2,5*2,0*2,0-(1,6*1,8*0,08+2,0*2,5*0,15+1,3*1,5*1,7)=5.705 [D] 
km 4,768 vlevo   2,5*2,0*2,0-(1,6*1,8*0,08+2,0*2,5*0,15+1,3*1,5*1,7)=5.705 [E] 
km 4,780 vpravo   2,5*2,0*2,0-(1,6*1,8*0,08+2,0*2,5*0,15+1,3*1,5*1,7)=5.705 [F] 
Šachty na zatrub. příkopech 
(délka*šířka*průměrná výška) 
km 4,341 vpravo   1,5*1,5*1,8-((1,5*1,5*0,1+1,25*1,25*1,7))=1.169 [H] 
km 4,363 vpravo   1,5*1,5*2,4-((1,5*1,5*0,1+1,25*1,25*2,3))=1.581 [I] 
km 4,386 vpravo   1,5*1,5*2,3-((1,5*1,5*0,1+1,25*1,25*2,2))=1.513 [J] 
km 4,768 vpravo   1,5*1,5*1,6-((1,5*1,5*0,1+1,25*1,25*1,4))=1.188 [K] 
drenážní šachty 
Km 4,050 vlevo   (0,90*0,90*0,9)-(0,75*0,75*0,1+3,14*0,2*0,2*0,80)=0.572 [M] 
Km 4,130 vlevo   (0,90*0,90*0,9)-(0,75*0,75*0,1+3,14*0,2*0,2*0,80)=0.572 [N] 
Km 4,439 vlevo   (0,90*0,90*0,9)-(0,75*0,75*0,1+3,14*0,2*0,2*0,80)=0.572 [O] 
Km 4,695 vlevo   (0,90*0,90*0,9)-(0,75*0,75*0,1+3,14*0,2*0,2*0,80)=0.572 [P] 
Km 5,630 vpravo   (0,90*0,90*0,9)-(0,75*0,75*0,1+3,14*0,2*0,2*0,80)=0.572 [Q] 
Km 5,670 vlevo  (0,90*0,90*0,9)-(0,75*0,75*0,1+3,14*0,2*0,2*0,80)=0.572 [R] 
Km 5,770 vlevo   (0,90*0,90*0,9)-(0,75*0,75*0,1+3,14*0,2*0,2*0,80)=0.572 [S] 
Km 5,870 vlevo   (0,90*0,90*0,9)-(0,75*0,75*0,1+3,14*0,2*0,2*0,80)=0.572 [T] 
Celkem: A+B+C+D+E+F+H+I+J+K+M+N+O+P+Q+R+S+T=28.068 [U]</t>
  </si>
  <si>
    <t>viz C.3.1-8, D.2.3 
štěrkodrť fr. 16-32 
příkop s retenční rýhou 
dl.*š*hloubka    
km 4,020 - 4,075   55*0,5*0,3=8.250 [A] 
km 5,690 - 5,760   70*0,5*0,3=10.500 [B] 
štěrkodrť fr. 32-63 
příkop s retenční rýhou    
dl.*š*hloubka    
km 4,020 - 4,075   55*0,5*0,5=13.750 [C] 
km 5,690 - 5,760   70*0,5*0,5=17.500 [D] 
kamenná drť fr. 16-32 
rozlivová plocha km 5,514 - 5,578 
plocha* prům. tl. 
32*0,1+88*0,1+140*0,1=26.000 [E] 
kamenná drť fr. 32-63 
rozlivová plocha km 5,514 - 5,578 
kamenná drť 
plocha* prům. tl. 
32*0,4+88*0,85+140*1,1=241.600 [F] 
Celkem: A+B+C+D+E+F=317.600 [G]</t>
  </si>
  <si>
    <t>Viz.výkres C.3.1-C.3.8, D.2.5-7 
Parametry, provedení dle zadávací dokumentace.   
štěrkopísek  frakce 0-32   
(délka*šířka*průměrná výška) - (délka prop*(podkladní desky+obetonování potrubí+potrubí)) 
PODÉLNÉ PROPUSTKY 
KM 4,237 vlevo DN 600   7*1,2*1-7*(1,1*0,2+0,3+3,14*0,3*0,3)=2.782 [B] 
KM 4,830 vlevo DN 400 14,5*1,0*1-14,5*(0,9*0,2+0,2+3,14*0,2*0,2)=7.169 [C] 
KM 4,895 vpravo DN 600 10*1,2*1-10*(1,1*0,2+0,3+3,14*0,3*0,3)=3.974 [D] 
KM 5,278 vpravo DN 600 8*1,2*1-8*(1,1*0,2+0,3+3,14*0,3*0,3)=3.179 [E] 
KM 5,311 vlevo DN 600 7*1,2*1-7*(1,1*0,2+0,3+3,14*0,3*0,3)=2.782 [F] 
KM 5,383 vpravo DN 400 9*1,0*1-9*(0,9*0,2+0,2+3,14*0,2*0,2)=4.450 [G] 
PŘÍČNÉ PROPUSTKY 
KM 4,200 DN 600 8*2,2*1,2-8*(2,2*0,2+0,3+3,14*0,3*0,3)=12.939 [H] 
km 4,520 DN 600  8,5*2,2*1,2-8,5*(2,2*0,2+0,3+3,14*0,3*0,3)=13.748 [I] 
km 4,768 DN 600 vtok, lapač splavenin 9,5*2,2*1,2-9,5*(2,2*0,2+0,3+3,14*0,3*0,3)=15.365 [J] 
km 5,515 DN 600  13*2,2*1,2-13*(2,2*0,2+0,3+3,14*0,3*0,3)=21.026 [K] 
Zatrubněné příkopy 
(délka*šířka*průměrná výška)-(podkladní vrstvy + obetonování v místě sjezdů + potrubí) 
KM 4,320 - 4,410 vpravo 85*1,6*2,3-85*(1,6*0,1+3,14*0,3*0,3) =275.179 [L] 
KM 4,740 - 4,780 vpravo 40*1,2*1-40*(1,1*0,2+0,3+3,14*0,3*0,3)=15.896 [M] 
(délka*šířka*průměrná výška) - (délka prop*(podkladní desky+obetonování potrubí+potrubí)) 
Přípojky k uličním vpustím   
km 4,080 vpravo   8,0*0,6*0,9-8*(0,5*0,1+0,4*0,1+0,08+3,14*0,075*0,075)=2.819 [N] 
km 5,682 vpravo   12,0*0,6*0,9-12*(0,5*0,1+0,4*0,1+0,08+3,14*0,075*0,075)=4.228 [O] 
km 5,830 vpravo   9,0*0,6*0,9-9*(0,5*0,1+0,4*0,1+0,08+3,14*0,075*0,075)=3.171 [P] 
Celkem: B+C+D+E+F+G+H+I+J+K+L+M+N+O+P=388.707 [Q]</t>
  </si>
  <si>
    <t>Doprava na nejbližší příslušnou volnou skládku nebezpečného odpadu. 
PD uvažuje prům. dovoznou vzdálenost 75 km. 
množství z položky č. 113138.2 
objem*2,4*55km 
197,2*2,4*55=26 030.400 [A]</t>
  </si>
  <si>
    <t>Doprava na nejbližší příslušnou volnou skládku pro materiál třídy ZAS-T3. 
PD uvažuje prům. dovoznou vzdálenost 75 km. 
množství z položky č. 113728.2 
objem*2,4*55km 
529,45*2,4*55=69 887.400 [A]</t>
  </si>
  <si>
    <t>Viz.výkres C.3.1-C.3.8, D.2.3, 
Filtrační geotextílie, parametry dle PD.       
Délka * šířka změřená pomocí Autocadu.       
km 4,020 - 4,195 vlevo  (62+116)*2,3=409.400 [A] 
km 3,813 - 3,975 vpravo  (36+50+56+21)*2,3=374.900 [B] 
km 4,320 - 4,410 vpravo  92*2,3=211.600 [C] 
km 4,380 - 4,520 vlevo  (11+129)*2,3=322.000 [D] 
km 4,619 - 4,767 vlevo  151,0*2,3=347.300 [E] 
km 5,550 - 5,95659 vlevo  (127+153+127)*2,3=936.100 [F] 
km 5,570 - 5,680 vpravo  129,0*2,3=296.700 [G] 
Celkem: A+B+C+D+E+F+G=2 898.000 [H]</t>
  </si>
  <si>
    <t>Viz.výkres C.3.1-C.3.8, D.2.3, 
Parametry, provedení dle zadávací dokumentace.   
Částečně perforovaná trouba DN 110 PE, SN 8.  
dl. 
km 4,020 - 4,195 vlevo  62+116=178.000 [A] 
km 3,813 - 3,975 vpravo  36+50+56+21=163.000 [B] 
km 4,320 - 4,410 vpravo  92=92.000 [C] 
km 4,380 - 4,520 vlevo  11+129=140.000 [D] 
km 4,619 - 4,767 vlevo  151,0=151.000 [E] 
km 5,550 - 5,95659 vlevo  127+153+127=407.000 [F] 
km 5,570 - 5,680 vpravo  129,0=129.000 [G] 
Celkem: A+B+C+D+E+F+G=1 260.000 [H]</t>
  </si>
  <si>
    <t>C.1.3-8, D.2.3 
příkop s retenční rýhou 
vodopropustná geotextilie    
dl.*prům.š.    
km 4,020 - 4,075   55*2=110.000 [A] 
km 5,690 - 5,760   70*2=140.000 [B] 
rozlivová plocha km 5,514 - 5,578 
vodopropustná geotextilie 
plocha+přesah do stran 
255+(70*0,5)=290.000 [C] 
Celkem: A+B+C=540.000 [D]</t>
  </si>
  <si>
    <t>Viz.výkres C.3.1-C.3.8, D.2.5-7 
Parametry, provedení dle zadávací dokumentace. 
podkladní desky pro šachty na zatrub. příkopech 
dl.*š*tl. 
km 4,341 vpravo   1,5*1,5*0,1=0.225 [A] 
km 4,363 vpravo   1,5*1,5*0,1=0.225 [B] 
km 4,386 vpravo   1,5*1,5*0,1=0.225 [C] 
km 4,768 vpravo   1,5*1,5*0,1=0.225 [D] 
podkladní desky lapače splavenin 
dl.*š*tl. 
km 4,410 vpravo  1,6*1,8*0,08=0.230 [E] 
km 4,768 vlevo   1,6*1,8*0,08=0.230 [F] 
km 4,780 vpravo   1,6*1,8*0,08=0.230 [G] 
Zatrubněný příkop 
KM 4,740 - 4,780 vpravo 40*1,1*0,1=4.400 [H] 
PODÉLNÉ PROPUSTKY 
KM 4,237 vlevo DN 600   7*1,1*0,1=0.770 [I] 
KM 4,830 vlevo DN 400 14,5*0,9*0,1=1.305 [J] 
KM 4,895 vpravo DN 600 10*1,1*0,1=1.100 [K] 
KM 5,278 vpravo DN 600 8*1,1*0,1=0.880 [L] 
KM 5,311 vlevo DN 600 7*1,1*0,1=0.770 [M] 
KM 5,383 vpravo DN 400 9*0,9*0,1=0.810 [N] 
Celkem: A+B+C+D+E+F+G+H+I+J+K+L+M+N=11.625 [O]</t>
  </si>
  <si>
    <t>Viz.výkres C.3.1-C.3.8, D.2.5-7 
Parametry, provedení dle zadávací dokumentace. 
podkladní beton obetonování příčných propustků 
dl.*š.*tl. 
PŘÍČNÉ PROPUSTKY 
KM 4,200 DN 600 8*2,2*0,1=1.760 [T] 
km 4,520 DN 600  8,5*2,2*0,1=1.870 [U] 
km 4,768 DN 600 vtok, lapač splavenin 9,5*2,2*0,1=2.090 [V] 
km 5,515 DN 600  13*2,2*0,1=2.860 [W] 
výkopy pro opevnění čela, zemního tělesa kamenem tl. 200mm do betonu tl. 100mm, vtok a výtok 
2*(délka*šířka*průměrná výška) 
PODÉLNÉ PROPUSTKY 
KM 4,237 vlevo DN 600   2*(2,5*1,6*0,1)=0.800 [A] 
KM 4,830 vlevo DN 400 2*(2,5*1,6*0,1)=0.800 [B] 
KM 4,895 vpravo DN 600 2*(2,5*1,6*0,1)=0.800 [C] 
KM 5,278 vpravo DN 600 2*(2,5*1,6*0,1)=0.800 [D] 
KM 5,311 vlevo DN 600 2*(2,5*1,6*0,1)=0.800 [E] 
KM 5,383 vpravo DN 400 2*(2,5*1,6*0,1)=0.800 [F] 
ZATRUBNĚNÉ PŘÍKOPY 
km 4,320 výtok   2,5*1,6*0,1=0.400 [G] 
km 4,410 vtok, lapač splavenin 2,5*2,7*0,1=0.675 [H] 
km 4,740 výtok   2,5*1,6*0,1=0.400 [I] 
km 4,780 vtok, lapač splavenin   2,5*2,7*0,1  =0.675 [J] 
VYÚSTĚNÍ UV DO PŘÍKOPU 
km 4,080 vpravo   2,8*2*0,1=0.560 [K] 
km 5,682 vpravo   2,8*2*0,1=0.560 [L] 
km 5,830 vpravo   2,8*2*0,1=0.560 [M] 
VYDLÁŽDĚNÍ SKLUZU 
km 4,619 vlevo   1,5*2,0*0,1=0.300 [N] 
PŘÍČNÉ PROPUSTKY 
KM 4,200   3,2*3*0,1+3,6*4*0,1=2.400 [O] 
km 4,520   3,3*3*0,1+4*3*0,1=2.190 [P] 
km 4,768 vtok, lapač splavenin 2,5*2,7*0,1=0.675 [Q] 
km 5,515   5,5*3*0,1+6,5*3*0,1 =3.600 [R] 
Celkem: T+U+V+W+A+B+C+D+E+F+G+H+I+J+K+L+M+N+O+P+Q+R=26.375 [X]</t>
  </si>
  <si>
    <t>Viz.výkres C.3.1-C.3.8, D.2.5, D.2.6 
Parametry, provedení dle zadávací dokumentace. 
Podkladní betonové desky pod potrubím přípojek, vyztužené kari sítí 100/100/5 
Přípojky k uličním vpustím   
(délka*šířka*průměrná výška)   
km 4,080 vpravo   8,0*0,4*0,1=0.320 [A] 
km 5,682 vpravo   12,0*0,4*0,1=0.480 [B] 
km 5,830 vpravo   9,0*0,4*0,1=0.360 [C] 
Celkem: A+B+C=1.160 [D]</t>
  </si>
  <si>
    <t>Viz.výkres C.3.1-C.3.8, D.2.5, D.2.6 
Parametry, provedení dle zadávací dokumentace. 
podkladní beton obetonování  propustků 
dl.*š.*tl. 
PODÉLNÉ PROPUSTKY 
KM 4,237 vlevo DN 600   7*1,1*0,1=0.770 [A] 
KM 4,830 vlevo DN 400 14,5*0,9*0,1=1.305 [B] 
KM 4,895 vpravo DN 600 10*1,1*0,1=1.100 [C] 
KM 5,278 vpravo DN 600 8*1,1*0,1=0.880 [D] 
KM 5,311 vlevo DN 600 7*1,1*0,1=0.770 [E] 
KM 5,383 vpravo DN 400 9*0,9*0,1=0.810 [F] 
Zatrubněný příkop 
KM 4,740 - 4,780 vpravo 40*1,1*0,1=4.400 [G] 
PŘÍČNÉ PROPUSTKY 
KM 4,200 DN 600 8*2,2*0,1=1.760 [T] 
km 4,520 DN 600  8,5*2,2*0,1=1.870 [U] 
km 4,768 DN 600 vtok, lapač splavenin 9,5*2,2*0,1=2.090 [V] 
km 5,515 DN 600  13*2,2*0,1=2.860 [W] 
Celkem: A+B+C+D+E+F+G+T+U+V+W=18.615 [X]</t>
  </si>
  <si>
    <t>Viz výkresy C.3.1-8, D.2.5-7 
lože ze štěrkodrti fr.0-16 
podkladní vrstva lapače splavenin 
dl.*š*tl. 
km 4,410 vpravo  2,5*2*0,15=0.750 [A] 
km 4,768 vlevo   2,5*2*0,15=0.750 [B] 
km 4,780 vpravo   2,5*2*0,15=0.750 [C] 
Celkem: A+B+C=2.250 [D]</t>
  </si>
  <si>
    <t>Viz.výkres C.3.1-C.3.8, D.2.5-7 
Parametry, provedení dle zadávací dokumentace. 
lože přípojek  
frakce 0-8mm 
Přípojky k uličním vpustím   
(délka*šířka*průměrná výška)   
km 4,080 vpravo   8,0*0,5*0,1=0.400 [A] 
km 5,682 vpravo   12,0*0,5*0,1=0.600 [B] 
km 5,830 vpravo   9,0*0,5*0,1=0.450 [C] 
UV 
km 4,080 vpravo   0,75*0,75*0,1=0.056 [D] 
km 5,682 vpravo   0,75*0,75*0,1=0.056 [E] 
km 5,830 vpravo   0,75*0,75*0,1=0.056 [F] 
drenážní šachty 
(délka*šířka*průměrná výška) 
Km 4,050 vlevo   0,75*0,75*0,1=0.056 [G] 
Km 4,130 vlevo   0,75*0,75*0,1=0.056 [H] 
Km 4,439 vlevo   0,75*0,75*0,1=0.056 [I] 
Km 4,695 vlevo   0,75*0,75*0,1=0.056 [J] 
Km 5,630 vpravo   0,75*0,75*0,1=0.056 [K] 
Km 5,670 vlevo 0,75*0,75*0,1=0.056 [L] 
Km 5,770 vlevo   0,75*0,75*0,1=0.056 [M] 
Km 5,870 vlevo   0,75*0,75*0,1=0.056 [N] 
VYÚSTĚNÍ UV DO PŘÍKOPU 
km 4,080 vpravo   2,8*2*0,1=0.560 [O] 
km 5,682 vpravo   2,8*2*0,1=0.560 [P] 
km 5,830 vpravo   2,8*2*0,1=0.560 [Q] 
Celkem: A+B+C+D+E+F+G+H+I+J+K+L+M+N+O+P+Q=3.746 [R]</t>
  </si>
  <si>
    <t>Viz C.3.1-8, D.2.3 
štěrkodrť fr. 8-16, tl. 200mm 
příkop s retenční rýhou    
dl.*š*hloubka    
km 4,020 - 4,075   55*0,5*0,2=5.500 [A] 
km 5,690 - 5,760   70*0,5*0,2=7.000 [B] 
Celkem: A+B=12.500 [C]</t>
  </si>
  <si>
    <t>Viz.výkres C.3.1-C.3.8, D.2.5, D.2.6 
Parametry, provedení dle zadávací dokumentace. 
(DL.*Š.*PRŮM.TL.) 
stabilizační prahy pro prefabrikovaná šikmá čela 
PODÉLNÉ PROPUSTKY 
KM 4,237 vlevo DN 600  2*(1*0,7*0,5)=0.700 [A] 
KM 4,830 vlevo DN 400 2*(1*0,7*0,5)=0.700 [B] 
KM 4,895 vpravo DN 600 2*(1*0,7*0,5)=0.700 [C] 
KM 5,278 vpravo DN 600 2*(1*0,7*0,5)=0.700 [D] 
KM 5,311 vlevo DN 600 2*(1*0,7*0,5)=0.700 [E] 
KM 5,383 vpravo DN 400 2*(1*0,7*0,5)=0.700 [F] 
PŘÍČNÉ PROPUSTKY 
KM 4,200   2*(1,5*0,7*0,5)=1.050 [G] 
km 4,520   2*(1,5*0,7*0,5)=1.050 [H] 
km 4,768 vtok, lapač splavenin 0,25*2,4*0,6=0.360 [I] 
km 5,515   2*(1,5*0,7*0,5)=1.050 [J] 
VYÚSTĚNÍ PŘÍPOJEK 
Přípojky k uličním vpustím   
km 4,080 vpravo   1*0,7*0,5=0.350 [K] 
km 5,682 vpravo   1*0,7*0,5=0.350 [L] 
km 5,830 vpravo   1*0,7*0,5=0.350 [M] 
ZATRUBNĚNÉ PŘÍKOPY 
km 4,320 výtok  1*0,7*0,5=0.350 [N] 
km 4,410 vtok, lapač splavenin  0,25*2,4*0,6=0.360 [O] 
km 4,740 výtok   1*0,7*0,5=0.350 [P] 
km 4,780 vtok, lapač splavenin    0,25*2,4*0,6=0.360 [Q] 
--------------- 
stabilizační prahy opevnění svahu 
dl.*š*tl. 
PODÉLNÉ PROPUSTKY 
KM 4,237 vlevo DN 600   2*(0,6*0,25*0,7)=0.210 [R] 
KM 4,830 vlevo DN 400 2*(0,6*0,25*0,7)=0.210 [S] 
KM 4,895 vpravo DN 600 2*(0,6*0,25*0,7)=0.210 [T] 
KM 5,278 vpravo DN 600 2*(0,6*0,25*0,7)=0.210 [U] 
KM 5,311 vlevo DN 600 2*(0,6*0,25*0,7)=0.210 [V] 
KM 5,383 vpravo DN 400 2*(0,6*0,25*0,7)=0.210 [W] 
ZATRUBNĚNÉ PŘÍKOPY 
km 4,320 výtok   0,6*0,25*0,7=0.105 [X] 
km 4,740 výtok   0,6*0,25*0,7=0.105 [Y] 
VYÚSTĚNÍ UV DO PŘÍKOPU 
km 4,080 vpravo   2*(2*0,3*0,15)=0.180 [Z] 
km 5,682 vpravo   2*(2*0,3*0,15)=0.180 [AA] 
km 5,830 vpravo   2*(2*0,3*0,15)=0.180 [AB] 
VYDLÁŽDĚNÍ SKLUZU 
km 4,619 vlevo   2*(2*0,3*0,15)=0.180 [AC] 
Celkem: A+B+C+D+E+F+G+H+I+J+K+L+M+N+O+P+Q+R+S+T+U+V+W+X+Y+Z+AA+AB+AC=12.370 [AD]</t>
  </si>
  <si>
    <t>Viz.výkres C.3.1-C.3.8, D.2.5-7 
Parametry, provedení dle zadávací dokumentace. 
těžký kamenný zához 
PODÉLNÉ PROPUSTKY 
KM 4,237 vlevo DN 600   2*(0,6*1,2*0,7)=1.008 [A] 
KM 4,830 vlevo DN 400 2*(0,6*1,2*0,7)=1.008 [B] 
KM 4,895 vpravo DN 600 2*(0,6*1,2*0,7)=1.008 [C] 
KM 5,278 vpravo DN 600 2*(0,6*1,2*0,7)=1.008 [D] 
KM 5,311 vlevo DN 600 2*(0,6*1,2*0,7)=1.008 [E] 
KM 5,383 vpravo DN 400 2*(0,6*1,2*0,7)=1.008 [F] 
ZATRUBNĚNÉ PŘÍKOPY 
km 4,320 výtok   0,6*1,2*0,7=0.504 [G] 
km 4,740 výtok   0,6*1,2*0,7=0.504 [H] 
Celkem: A+B+C+D+E+F+G+H=7.056 [I]</t>
  </si>
  <si>
    <t>Viz.výkres C.3.1-C.3.8, D.2.5-7 
Parametry, provedení dle zadávací dokumentace. 
ZATRUBNĚNÉ PŘÍKOPY 
km 4,410 vpravo   0,5*0,5*0,3/2=0.038 [A] 
km 4,768 vlevo   0,5*0,5*0,3/2=0.038 [B] 
km 4,780 vpravo   0,5*0,5*0,3/2=0.038 [C] 
Celkem: A+B+C=0.114 [D]</t>
  </si>
  <si>
    <t>viz výkresy C.3.1-8, D.2.5-7 
Umístění dle situace. 
Dláždění svahů a dna příkopů. 
plocha všech dláždění svahů a dna příkopu * tl. 0,2 
opevnění čela, zemního tělesa na vtoku a výtoku 
dl.*š*tl. 
PODÉLNÉ PROPUSTKY 
KM 4,237 vlevo DN 600   2*(2,5*1,6*0,2)=1.600 [A] 
KM 4,830 vlevo DN 400 2*(2,5*1,6*0,2)=1.600 [B] 
KM 4,895 vpravo DN 600 2*(2,5*1,6*0,2)=1.600 [C] 
KM 5,278 vpravo DN 600 2*(2,5*1,6*0,2)=1.600 [D] 
KM 5,311 vlevo DN 600 2*(2,5*1,6*0,2)=1.600 [E] 
KM 5,383 vpravo DN 400 2*(2,5*1,6*0,2)=1.600 [F] 
ZATRUBNĚNÉ PŘÍKOPY 
km 3,758 výtok   (2,5*1,6*0,2)=0.800 [G] 
km 4,320 výtok    (2,5*1,6*0,2)=0.800 [H] 
km 4,740 výtok    (2,5*1,6*0,2)=0.800 [I] 
VYÚSTĚNÍ UV DO PŘÍKOPU 
km 4,080 vpravo   2,8*2*0,2=1.120 [J] 
km 5,682 vpravo   2,8*2*0,2=1.120 [K] 
km 5,830 vpravo   2,8*2*0,2=1.120 [L] 
VYDLÁŽDĚNÍ SKLUZU 
km 4,619 vlevo   1,5*2,0*0,2=0.600 [M] 
PŘÍČNÉ PROPUSTKY 
KM 4,200   3,2*3*0,2+3,6*4*0,2=4.800 [N] 
km 4,520   3,3*3*0,2+4*3*0,2=4.380 [O] 
km 5,515   5,5*3*0,2+6,5*3*0,2=7.200 [P] 
Celkem: A+B+C+D+E+F+G+H+I+J+K+L+M+N+O+P=32.340 [Q]</t>
  </si>
  <si>
    <t>Viz.výkres C.3.1-C.3.8, D.2.5-7 
Parametry, provedení dle zadávací dokumentace. 
ZATRUBNĚNÉ PŘÍKOPY 
km 4,410 vpravo vtok, lapač splavenin 2,5*2,7=6.750 [A] 
km 4,768 vlevo vtok, lapač splavenin 2,5*2,7=6.750 [B] 
km 4,780 vpravo vtok, lapač splavenin 2,5*2,7=6.750 [C] 
Celkem: A+B+C=20.250 [D]</t>
  </si>
  <si>
    <t>viz C.3.1-8, D.2.3 
vrstva šd fr. 0/63, tl 0,05 
dl.*prům š. 
(5956,59-4020)*6,1=11 813.199 [A] 
Celkem: A=11 813.199 [B]</t>
  </si>
  <si>
    <t>viz C.3.1-8, D.2.3 
horní vrstva šd fr. 0/45, tl 0,2m 
komunikace 
13669=13 669.000 [A] 
Celkem: A=13 669.000 [B]</t>
  </si>
  <si>
    <t>vrácení odtěženého materiálu z položky č.113132 ODSTRANĚNÍ KRYTU ZPEVNĚNÝCH PLOCH S ASFALT POJIVEM, ODVOZ DO 2KM 
Odhad průměrné tloušťky v jednotlivých úsecích vychází z jádrových vývrtů diagnostického průzkumu a vzorových příčných řezů D.1.3 
dl.*š*prům tl. 
km  4,020 - 4,320 300*(1,7*2)*0,19=193.800 [A] 
km  4,320 - 4,460 140*(1,7*2)*0,24=114.240 [B] 
km  4,460 - 4,600 140*(1,7*2)*0,2=95.200 [C] 
km  4,600 - 4,700 100*(1,7*2)*0,22=74.800 [D] 
km  4,700 - 5,520 820*(1,7*2)*0,19=529.720 [E] 
km  5,520 - 5,600 80*(1,7*2)*0,21=57.120 [F] 
km  5,600 - 5,95659 356,59*(1,7*2)*0,24=290.977 [G] 
Celkem: A+B+C+D+E+F+G=1 355.857 [H]</t>
  </si>
  <si>
    <t>viz. C.3.1-8 
Zahrnuje doplnění cementu a asfaltového pojiva dle potřeby, reprofilaci 
mocnost 180mm 
plocha 
výměra ze situace 
13250+(5956,59-4020)*2*0,15=13 830.977 [A] 
Celkem: A=13 830.977 [B]</t>
  </si>
  <si>
    <t>viz C.3.1-8 a D.2.3 
plocha ze situace 
2150=2 150.000 [A] 
Celkem: A=2 150.000 [B]</t>
  </si>
  <si>
    <t>viz C.3.1-8, D.2.3 
Spojovací postřik pod ložnou vrstvou, výměra z položky 574D55 Asfaltový beton pro ložné vrstvy s modifikací ACL 16tl. 70mm 
13250+(5956,59-4020)*2*0,05=13 443.659 [A] 
Celkem: A=13 443.659 [B]</t>
  </si>
  <si>
    <t>viz C.3.1-8, D.2.3 
Spojovací postřik mezi ložnou a obrusnou vrstvou, výměra z položky 574D55 Asfaltový beton pro ložné vrstvy s modifikací ACL 16tl. 70mm a 574E46 Asfaltový beton pro ložné vrstvy s modifikací ACL 16tl. 50mm 
13250+(5956,59-4020)*2*0,05=13 443.659 [A] 
Celkem: A=13 443.659 [B]</t>
  </si>
  <si>
    <t>Geosyntetikum ze skelných vláken na napojení na stávající vozovku (dvojité zazubení)      
(délka*prům.šíř.) 
V místě napojení krytu na stávájící vozovku 
km 5,95659   6,5=6.500 [D]  
Celkem: D=6.500 [E]</t>
  </si>
  <si>
    <t>viz C.3.1-8, D.2.3 
výměra ze situace 
komunikace 
13250=13 250.000 [A] 
Celkem: A=13 250.000 [B]</t>
  </si>
  <si>
    <t>viz C.3.1-8, D.2.3 
výměra ze situace 
13250+(5956,59-4020)*2*0,05=13 443.659 [A] 
Celkem: A=13 443.659 [B]</t>
  </si>
  <si>
    <t>viz C.3.-1-8, D.2.3 
rozlivová plocha km 5,514 - 5,578   
vodonepropustná folie dl.* prům.š   
km 5,550 - 5,578  28*4,5=126.000 [A] 
příkop s retenční rýhou 
vodonepropustná folie    
dl.*prům.š.    
km 4,020 - 4,075   55*2,3=126.500 [B] 
km 5,690 - 5,760   70*2,3=161.000 [C] 
Celkem: A+B+C=413.500 [D]</t>
  </si>
  <si>
    <t>Viz.výkres C.3.1-C.3.8, D.2.5-7 
Parametry, provedení dle zadávací dokumentace. 
dl. 
ZATRUBNĚNÉ PŘÍKOPY 
km 4,410 vpravo vtok, lapač splavenin 2*0,2=0.400 [A] 
km 4,768 vlevo vtok, lapač splavenin 2*0,2=0.400 [B] 
km 4,780 vpravo vtok, lapač splavenin 2*0,2=0.400 [C] 
Celkem: A+B+C=1.200 [D]</t>
  </si>
  <si>
    <t>viz výkresy C.3.1-8, D.2.5-7  
Potrubí SN 16, DN 150, PVC se zvýšenou rázovou odolností   
Přípojky uličních vpustí   
Parametry, provedení dle zadávací dokumentace.  
dl. 
km 4,080 vpravo   8,0=8.000 [A] 
km 5,682 vpravo   12,0=12.000 [B] 
km 5,830 vpravo   9,0=9.000 [C] 
Celkem: A+B+C=29.000 [D]</t>
  </si>
  <si>
    <t>Viz.výkres C.3.1-8   
Parametry, provedení dle zadávací dokumentace.   
Potrubí SN 16, DN 400.   
dl. 
PODÉLNÉ PROPUSTKY 
KM 4,830 vlevo DN 400 14,5=14.500 [A] 
KM 5,383 vpravo DN 400 9=9.000 [B] 
Celkem: A+B=23.500 [C]</t>
  </si>
  <si>
    <t>35</t>
  </si>
  <si>
    <t>87458</t>
  </si>
  <si>
    <t>POTRUBÍ Z TRUB PLAST ODPAD DN DO 600MM</t>
  </si>
  <si>
    <t>Viz.výkres C.3.1-8   
Parametry, provedení dle zadávací dokumentace.   
Potrubí SN 16, DN 600. 
DL. 
PODÉLNÉ PROPUSTKY 
KM 4,237 vlevo DN 600   7=7.000 [A] 
KM 4,895 vpravo DN 600 10=10.000 [B] 
KM 5,278 vpravo DN 600 8=8.000 [C] 
KM 5,311 vlevo DN 600 7=7.000 [D] 
Zatrubněné příkopy 
KM 4,320 - 4,410 vpravo 85=85.000 [E]  
KM 4,740 - 4,780 vpravo 40=40.000 [F] 
PŘÍČNÉ PROPUSTKY 
KM 4,200 DN 600 8=8.000 [G] 
km 4,520   8,5=8.500 [H] 
km 4,768 vtok, lapač splavenin 9,5=9.500 [I] 
km 5,515   13=13.000 [J] 
Celkem: A+B+C+D+E+F+G+H+I+J=196.000 [K]</t>
  </si>
  <si>
    <t>Viz.výkres C.3.1-8   
"Kanalizační šachta s poklopem, zatížení D400 
vč. SAMONIVELACNÍCH poklopů"   
Umístění dle situace  
šachty na zatrub. příkopech 
(délka*šířka*průměrná výška) 
km 4,341 vpravo   1=1.000 [A] 
km 4,363 vpravo   1=1.000 [B] 
km 4,386 vpravo   1=1.000 [C] 
km 4,768 vpravo   1=1.000 [D] 
Celkem: A+B+C+D=4.000 [E]</t>
  </si>
  <si>
    <t>Viz.výkres C.3.1-8  
tvarovky na výtoku z trativodu ze svahu       
tvarovky na výtoku z trativodu       
Km 4,619 vlevo  1=1.000 [A]  
Celkem: A=1.000 [B]</t>
  </si>
  <si>
    <t>Viz výkresy C.3.1-8 a D.2.8. 
umístění dle situace 
Km 4,050 vlevo   1=1.000 [K] 
Km 4,130 vlevo   1=1.000 [L] 
Km 4,439 vlevo   1=1.000 [M] 
Km 4,695 vlevo   1=1.000 [N] 
Km 5,630 vpravo   1=1.000 [O] 
Km 5,670 vlevo   1=1.000 [P] 
Km 5,770 vlevo   1=1.000 [Q] 
Km 5,870 vlevo   1=1.000 [R] 
Celkem: K+L+M+N+O+P+Q+R=8.000 [S]</t>
  </si>
  <si>
    <t>Viz výkresy C.3.1-8   
Parametry, provedení dle zadávací dokumentace. Mříž zatížení D400.   
Umístění dle situace   
km 4,080 vpravo   1,0=1.000 [A] 
km 5,682 vpravo   1,0=1.000 [B] 
km 5,830 vpravo   1,0=1.000 [C] 
Celkem: A+B+C=3.000 [D]</t>
  </si>
  <si>
    <t>viz výkresy C.3.1-8, D.2.5-7 
provedení dle zadávací dokumentace 
km 4,410 vpravo  1=1.000 [A] 
km 4,768 vlevo  1=1.000 [B] 
km 4,780 vpravo   1=1.000 [C] 
Celkem: A+B+C=3.000 [D]</t>
  </si>
  <si>
    <t>Viz.výkres C.3.1-C.3.8, D.2.5, D.2.6 
Parametry, provedení dle zadávací dokumentace. 
(délka*plocha průřezu obetonování) 
Přípojky k uličním vpustím   
Km 2,530 vlevo  9,0*0,08=0.720 [A] 
Km 2,889 vlevo  8,0*0,08=0.640 [B] 
Km 3,174 vlevo  8,0*0,08=0.640 [C] 
Km 3,175 vpravo  1,0*0,08=0.080 [D] 
Km 3,255 vlevo  8,0*0,08=0.640 [E] 
Km 3,344 vlevo  8,0*0,08=0.640 [F] 
Km 3,755 vlevo  10,5*0,08=0.840 [G] 
Km 3,849 vlevo  7,0*0,08=0.560 [H] 
Km 3,865 vpravo  0,5*0,08=0.040 [I] 
Km 3,898 vlevo  7,0*0,08=0.560 [J] 
Km 3,920 vpravo  0,5*0,08=0.040 [K] 
Km 3,954 vlevo  7,0*0,08=0.560 [L] 
Km 4,014 vlevo  8,0*0,08=0.640 [M] 
Přípojky k horským vpustím 
km 2,642 vlevo   14*0,28=3.920 [N] 
km 3,011 vlevo   43,3*0,15=6.495 [O] 
Celkem: A+B+C+D+E+F+G+H+I+J+K+L+M+N+O=17.015 [P]</t>
  </si>
  <si>
    <t>Viz.výkres C.3.1-C.3.8, D.2.5, D.2.6 
Parametry, provedení dle zadávací dokumentace. 
(délka*plocha průřezu obetonování) 
PODÉLNÉ PROPUSTKY 
KM 4,237 vlevo DN 600   7*0,3=2.100 [A] 
KM 4,830 vlevo DN 400 14,5*0,2=2.900 [B] 
KM 4,895 vpravo DN 600 10*0,3=3.000 [C] 
KM 5,278 vpravo DN 600 8*0,3=2.400 [D] 
KM 5,311 vlevo DN 600 7*0,3=2.100 [E] 
KM 5,383 vpravo DN 400 9*0,2=1.800 [F] 
Zatrubněný příkop 
KM 4,740 - 4,780 vpravo 40*0,3=12.000 [G] 
Celkem: A+B+C+D+E+F+G=26.300 [H]</t>
  </si>
  <si>
    <t>přípojky UV a žlabů   
Hodnota z položky 87433: Potrubí z trub plastových odpadních DN do 150mm  29=29.000 [A]</t>
  </si>
  <si>
    <t>899672</t>
  </si>
  <si>
    <t>ZKOUŠKA VODOTĚSNOSTI POTRUBÍ DN DO 600MM</t>
  </si>
  <si>
    <t>zatrubněný příkop   
Hodnota z položky 87458: Potrubí z trub plastových odpadních DN do 600mm, zatrubněné příkopy 125=125.000 [A]</t>
  </si>
  <si>
    <t>viz C.3.1-8, D.2.10 
dopravně bezpečnostní zábradlí u lapačů splavenin 
dl. 
km 4,780 vpravo   6=6.000 [A] 
Celkem: A=6.000 [B]</t>
  </si>
  <si>
    <t>Viz.výkres C.3.1-8, D.2.3  
silniční betonové obruby 120/150x250x1000, do betonu C20/25nXF4 (TKP 18)   
Pozn: Včetně obloukových a přechodových prvků.   
podobrubníkový rigol  
km 4,020 - 4,195 vlevo š. 0,5 175=175.000 [A] 
km 4,380 - 4,514 vlevo š. 0,5 134=134.000 [B] 
km 4,619 - 4,706 vlevo š. 0,5 91=91.000 [C] 
km 5,550 - 5,956 59 vlevo š. 0,5 406,59=406.590 [D] 
km 4,320 - 4,410 vpravo š. 0,5 90=90.000 [E] 
km 5,570 - 5,680 vpravo š.0,5 130=130.000 [F] 
silniční obrubník  
km 4,724 – 4,767 vlevo 43=43.000 [G] 
Celkem: A+B+C+D+E+F+G=1 069.590 [H]</t>
  </si>
  <si>
    <t>viz C.3.1-8, D.2.3 
kamenné obrubníky pro nástupní hranu zastávek BUS 
km 4,706 - 4,724 vlevo 17=17.000 [A] 
Celkem: A=17.000 [B]</t>
  </si>
  <si>
    <t>Viz.výkres C.3.1-8   
před realizací stavby   
km 4,020   6,5=6.500 [A] 
km 5,95659   6,5=6.500 [B]  
po realizací stavby   
km 4,020   6,5=6.500 [C] 
km 5,95659   6,5=6.500 [D]  
podél nových silničních obrub / podobrubníkových rigolů /zastávkové obruby  
km 4,020 - 5,95659  1087=1 087.000 [E] 
Celkem: A+B+C+D+E=1 113.000 [F]</t>
  </si>
  <si>
    <t>Viz.výkres C.3.1-8   
po realizací stavby   
km 4,020   6,5=6.500 [C] 
km 5,95659   6,5=6.500 [D]  
podél nových silničních obrub / podobrubníkových rigolů /zastávkové obruby  
km 4,020 - 5,95659  1087=1 087.000 [E] 
Celkem: C+D+E=1 100.000 [F]</t>
  </si>
  <si>
    <t>Viz.výkres C.3.1-8, D.2.3   
plocha   
Podobrubníkový rigol, žulový, dvou/čtyřlinka (šíře 0,5m), do betonu C20/25nXF4 (TKP 18)   
podobrubníkový rigol  
km 4,020 - 4,195 vlevo š. 0,5 175*0,5=87.500 [A] 
km 4,380 - 4,514 vlevo š. 0,5 134*0,5=67.000 [B] 
km 4,619 - 4,706 vlevo š. 0,5 91*0,5=45.500 [C] 
km 5,550 - 5,956 59 vlevo š. 0,5 406,59*0,5=203.295 [D] 
km 4,320 - 4,410 vpravo š. 0,5 90*0,5=45.000 [E] 
km 5,570 - 5,680 vpravo š.0,5 130*0,5=65.000 [F] 
Celkem: A+B+C+D+E+F=513.295 [G]</t>
  </si>
  <si>
    <t>provedení celkem 3x v průběhu výstavby po jednotlivých technologickcýh fázích 
13250+(5956,59-4020)*2*0,15=13 830.977 [A] 
13250+(5956,59-4020)*2*0,05=13 443.659 [B] 
13250+(5956,59-4020)*2*0,05=13 443.659 [C] 
Celkem: A+B+C=40 718.295 [D]</t>
  </si>
  <si>
    <t>966842</t>
  </si>
  <si>
    <t>ODSTRANĚNÍ OPLOCENÍ Z DRÁT PLETIVA</t>
  </si>
  <si>
    <t>viz C.3.1-8 
přeložka stávajícího oplocení, včetně skládkovného 
km 4,960 - 5,110   120=120.000 [A] 
Celkem: A=120.000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</si>
  <si>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t>
  </si>
  <si>
    <t>Viz.výkres C.3.1-C.3.8, D.2.5-7 
Parametry, provedení dle zadávací dokumentace. 
VYÚSTĚNÍ UV DO PŘÍKOPU 
km 4,080 vpravo   1,5*1*0,7/2=0.525 [A] 
km 5,682 vpravo   1,5*1*0,7/2=0.525 [B] 
km 5,830 vpravo   1,5*1*0,7/2=0.525 [C] 
Celkem: A+B+C=1.575 [D]</t>
  </si>
  <si>
    <t>Viz.výkres C.3.1-C.3.6, D.2.5-7 
Parametry, provedení dle zadávací dokumentace. 
PODÉLNÉ PROPUSTKY 
KM 4,237 vlevo DN 600   2=2.000 [A] 
KM 4,830 vlevo DN 400 2=2.000 [B] 
KM 4,895 vpravo DN 600 2=2.000 [C] 
KM 5,278 vpravo DN 600 2=2.000 [D] 
KM 5,311 vlevo DN 600 2=2.000 [E] 
KM 5,383 vpravo DN 400 2=2.000 [F] 
ZATRUBNĚNÉ PŘÍKOPY 
km 4,320 výtok   1=1.000 [G] 
km 4,740 výtok  1=1.000 [H] 
PŘÍČNÉ PROPUSTKY 
KM 4,200   2=2.000 [N] 
km 4,520   2=2.000 [O] 
km 5,515   2=2.000 [Q] 
Celkem: A+B+C+D+E+F+G+H+N+O+Q=20.000 [R]</t>
  </si>
  <si>
    <t>Viz.výkres C.3.1-8 
čela propustků  
[dl.*š.*hl.]:   
km 4,995 vpravo - pokud nebude hotový nový sjezd  2*(0,3*3,3*1,2)=2.376 [A] 
Celkem: A=2.376 [B]</t>
  </si>
  <si>
    <t>Viz.výkres C.3.1-8   
Vybourání stávajících propustků betonových 
Hmotnost trouby cca 0,25 t/m.   
(délka ze situace)  
km 4,718 vpravo  6,0=6.000 [A] 
Celkem: A=6.000 [B]</t>
  </si>
  <si>
    <t>Viz.výkres C.3.1-8   
Vybourání stávajících propustků betonových 
Hmotnost trouby cca 0,35 t/m.   
(délka ze situace)  
km 4,995 vpravo - pokud nebude hotový nový sjezd  8,5=8.500 [A] 
Celkem: A=8.500 [B]</t>
  </si>
  <si>
    <t>Viz.výkres C.3.1-8   
Vč. odrazek v prolisu pásnice. Přesný typ použitého svodidla podléhá předem schválení investorem.   
Jednostranné, úroveň zadržení H1, pracovní šířka 1,5m, včetně náběhových dílů, krátké náběhy. Sloupky po 2m.   
Nově je svodidlo umístěno vlevo ve směru staničení v km 4,767 - 4,822 dl. 55 m včetně krátkých náběhů 55=55.000 [A] 
Nově je svodidlo umístěno vpravo ve směru staničení v: 
km 4,373 - 4,448 - dl. 76 m včetně dlouhých náběhů, ochrana pevné překážky vtokový objekt s lapačem splavenin,   76=76.000 [B] 
km 5,484 - 5,550 - dl. 57 m včetně krátkých náběhů, vysoký násyp u rozlivové plochy, líc svodidla oddálen od hrany vozovky kvůli zajištění rozhledů až o 2,8 m - plynulé rozšíření nezpevněné krajnice, 
57=57.000 [C] 
km 5,760 - 5,956 59 (KÚ) - dl. 198 m včetně dlouhých náběhů, vysoký násyp, šíře krajnice 0,75 m, výjimku tvoří úsek km 5,890 - 5,930 s vyztuženým svahem a šíří krajnice 1,5m 
198=198.000 [D] 
Celkem: A+B+C+D=386.000 [E]</t>
  </si>
  <si>
    <t>Viz.výkres D.1.3 
"Bílá barva. Pružný sloupek. 
Sloupek Z11a a Z11b. Umístění dle ČSN 736101 a TP58, kap.4.1."   
ZÚ – KÚ  210=210.000 [A] 
červená barva 
km 4,029 vlevo sjezd  2=2.000 [B] 
km 4,575 vlevo účelová lesní cesta 2=2.000 [C] 
km 4,672 vlevo sjezd  2=2.000 [D] 
km 4,703 vlevo sjezd  2=2.000 [E] 
km 4,830 vlevo sjezd  2=2.000 [F] 
Celkem: A+B+C+D+E+F=220.000 [G]</t>
  </si>
  <si>
    <t>Včetně odvozu a poplatku za skládku.   
8=8.000 [A]</t>
  </si>
  <si>
    <t>Směrové sloupky na svodidlech, typ D4.   
Na ocelová svodidla   
km 4,767 - 4,822 vlevo   2=2.000 [A] 
km 4,373 - 4,448 vpravo 7=7.000 [B] 
km 5,484 - 5,550 vpravo   5=5.000 [C] 
km 5,760 - 5,956 59 vpravo   20=20.000 [D] 
Celkem: A+B+C+D=34.000 [E]</t>
  </si>
  <si>
    <t>Umístění dle ČSN 736101 a TP58, kap.4.1.   
Na ocelová svodidla   
km 4,767 - 4,822 vlevo   2=2.000 [A] 
km 4,373 - 4,448 vpravo 7=7.000 [B] 
km 5,484 - 5,550 vpravo   5=5.000 [C] 
km 5,760 - 5,956 59 vpravo   20=20.000 [D] 
Celkem: A+B+C+D=34.000 [E]</t>
  </si>
  <si>
    <t>Viz.výkres C.4.1-8   
vč. odvozu na místo určené investorem, předpoklad do 20 km   
ZÚ – KÚ SO 103  10=10.000 [A] 
Celkem: A=10.000 [B]</t>
  </si>
  <si>
    <t>Viz.výkres C.4.1-8 
patka - beton C20/25nXF4 (TKP 18)  
Parametry, provedení dle zadávací dokumentace. Včetně sloupku, patky a provedení výkopu   
ZÚ – KÚ SO 103 
A2a 2=2.000 [A] 
A2b 2=2.000 [B] 
C14a 2=2.000 [C] 
E1 "4x" 2=2.000 [D] 
IJ4b 2=2.000 [E] 
IZ4a "POHLEDY SAMOTY" 2=2.000 [F] 
IZ4b "POHLEDY SAMOTY" 2=2.000 [G] 
Z3m 44=44.000 [H] 
Celkem: A+B+C+D+E+F+G+H=58.000 [I]</t>
  </si>
  <si>
    <t>Viz.výkres C.4.1-8   
Parametry - viz vzorový příčný řez a zadávací dokumentace. Bílá barva  
V4 (0.125) 3870*0,125=483.750 [A]  
žlutá barva 
V11a  (36+36)*0,125=9.000 [B] 
V15 ("BUS") 8+8 =16.000 [C] 
Celkem: A+B+C=508.750 [D]</t>
  </si>
  <si>
    <t>Viz.výkres C.4.1-8    
Parametry - viz vzorový příčný řez a zadávací dokumentace. Bílá barva   
V4 (0.125) 3870*0,125=483.750 [A]  
žlutá barva 
V11a  (36+36)*0,125=9.000 [B] 
V15 ("BUS") 8+8 =16.000 [C] 
Celkem: A+B+C=508.750 [D]</t>
  </si>
  <si>
    <t>SO 103.2.ZH</t>
  </si>
  <si>
    <t xml:space="preserve">      SO 103.2.ZH</t>
  </si>
  <si>
    <t>hmotnost 2,0/m3.   
Objem*přepočet na tuny  
5557*2=11 114.000 [A] 
Celkem: A=11 114.000 [B]</t>
  </si>
  <si>
    <t>viz B.4 bilance zemních prací 
5557=5 557.000 [A] 
Celkem: A=5 557.000 [B]</t>
  </si>
  <si>
    <t>SO 103.3.ZH</t>
  </si>
  <si>
    <t>VYZTUŽENÝ SVAH KM 5,890 - 5,930</t>
  </si>
  <si>
    <t xml:space="preserve">      SO 103.3.ZH</t>
  </si>
  <si>
    <t>Zemina a kamení (17 05 04)  
Investor požaduje k fakturaci této položky doložit vážní lístky ze skládky a doklad o úhradě poplatku za skládku za uvedený materiál z této stavby.</t>
  </si>
  <si>
    <t>hmotnost 2,0/m3.  
Objem*přepočet na tuny 
Položka č. 122838 Odkopávky a prokopávky:  
8*40*2=640.000 [A]</t>
  </si>
  <si>
    <t>122838</t>
  </si>
  <si>
    <t>ODKOPÁVKY A PROKOPÁVKY OBECNÉ TŘ. II, VČ. ODVOZU NA SKLÁDKU URČENOU ZHOTOVITELEM</t>
  </si>
  <si>
    <t>vč. odvozu na skládku, poplatek za skládku uveden v položce 014102.1 
hloubení výkopů (odstranění části svahu) I 
[plocha příčného řezu *délka armovaného svahu] 
SO 103 km 5,890 - 5,930 
8*40=320.000 [A] 
Viz výkres C.3.1-8, D.2.3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</si>
  <si>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</si>
  <si>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17980</t>
  </si>
  <si>
    <t>NÁSYPY Z ARMOVANÝCH ZEMIN Z NAKUPOVANÝCH MATERÁLŮ</t>
  </si>
  <si>
    <t>Viz výkres C.3.1-8, D.2.3 
nákup šterkodrti frakce 4/32 
zhutnění na Id=0,95 
[plocha příčného řezu*délka armovaného svahu] 
SO 103 km 5,890 - 5,930 
7,6*40=304.000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</si>
  <si>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</si>
  <si>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Viz výkres C.3.1-8, D.2.3 
nákup šterkodrti frakce 16/32 do zlepšení základové spáry (pouze na příkaz TDI)  
zhutnění na Id=0,95 
[plocha příčného řezu*délka armovaného svahu] 
SO 103 km 5,890 - 5,930 
1,7*40=68.000 [A]</t>
  </si>
  <si>
    <t>Viz výkres C.3.1-8, D.2.3 
V případě nedostatečné únosnosti základové spáry zhutnit na Edefmin = 35 MPa  
[šířka základové spáry*mocnost*délka armovaného svahu] 
SO 103 km 5,890 - 5,930 
3,6*40=144.000 [A]</t>
  </si>
  <si>
    <t>18221</t>
  </si>
  <si>
    <t>ROZPROSTŘENÍ ORNICE VE SVAHU V TL DO 0,10M</t>
  </si>
  <si>
    <t>Viz výkres C.3.1-8, D.2.3 
hydroosev 
[šířka  *délka armovaného svahu] 
SO 103 km 5,890 - 5,930 
3,6*40=144.000 [A]</t>
  </si>
  <si>
    <t>položka zahrnuje:  
nutné přemístění ornice z dočasných skládek vzdálených do 50m  
rozprostření ornice v předepsané tloušťce ve svahu přes 1:5</t>
  </si>
  <si>
    <t>18245</t>
  </si>
  <si>
    <t>ZALOŽENÍ TRÁVNÍKU ZATRAVŇOVACÍ TEXTILIÍ (ROHOŽÍ)</t>
  </si>
  <si>
    <t>Zahrnuje dodání a položení předepsané zatravňovací textilie bez ohledu na sklon terénu, zalévání, první pokosení</t>
  </si>
  <si>
    <t>27152</t>
  </si>
  <si>
    <t>POLŠTÁŘE POD ZÁKLADY Z KAMENIVA DRCENÉHO</t>
  </si>
  <si>
    <t>Viz výkres C.3.1-8, D.2.3 
zhutnění zavibrováním do základové spáry na Edefmin=35 MPa  
v případě nedostatečné únosnosti základové spáry   
[šířka základové spáry*mocnost*délka armovaného svahu] 
frakce 16/63 
SO 103 km 5,890 - 5,930 
4,2*0,5*40=84.000 [A]</t>
  </si>
  <si>
    <t>289971</t>
  </si>
  <si>
    <t>OPLÁŠTĚNÍ (ZPEVNĚNÍ) Z GEOTEXTILIE</t>
  </si>
  <si>
    <t>Viz výkres C.3.1-8, D.2.3 
Separační geotextilie na rozhraní základové spáry  
geotextilie 500 g/m2 
[obvod rozhraní základové spáry *délka armovaného svahu] 
SO 103 km 5,890 - 5,930 
(5+4)*85=765.000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</si>
  <si>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</si>
  <si>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Viz výkres C.3.1-8, D.2.3 
geomříž 40/20 R6  
jednoosá 
creepová pevnost Tcr = 28,5  kN/m  
pevnost při 1% protažení = 8 kN/m  
[šířka geomříží v příčném řezu *délka armovaného svahu] 
SO 103 km 5,890 - 5,930 
(4,8+4,8+4,8+4,8)*40=768.000 [A] 
Celkem: A=768.000 [B]</t>
  </si>
  <si>
    <t>Svislé konstrukce</t>
  </si>
  <si>
    <t>32832</t>
  </si>
  <si>
    <t>OPĚRNÝ SYSTÉM S LÍCEM Z TRVALÉ OCELOVÉ SÍTĚ S OZELENĚNÍM VÝŠ 2M - 4M</t>
  </si>
  <si>
    <t>Viz výkres C.3.1-8, D.2.3 
Čelní segment – šikmá část i vodorovná část 70 cm - pohledový segment z gabionové sítě vč spirál a distančních háčků – čelní panel z drátu průměr 5mm dle TKP 30, vodorovný panel drát průměr 4mm, háčky 5mm – oko 100/100mm, povrchová úprava ZnAl 90+10%. Včetně trvalé 3D protierozní rohože s UV ochranou 
[ocelové sítě čel *délka armovaného svahu=šikmá pohledová plocha] 
SO 103 km 5,890 - 5,930 
4*40=160.000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</si>
  <si>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</si>
  <si>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SO 801</t>
  </si>
  <si>
    <t>SO 801 KÁCENÍ STROMŮ</t>
  </si>
  <si>
    <t xml:space="preserve">    SO 801</t>
  </si>
  <si>
    <t>d</t>
  </si>
  <si>
    <t>Poplatek za uložení pařezů</t>
  </si>
  <si>
    <t>Čerpáno z položek  
Č. 112218 Až 112238 
51+117+7 kusů 
1=1.000 [A] komplet 
Celkem: A=1.000 [B]</t>
  </si>
  <si>
    <t>111208</t>
  </si>
  <si>
    <t>ODSTRANĚNÍ KŘOVIN S ODVOZEM DO 20KM</t>
  </si>
  <si>
    <t>vč. naložení, odvozu a uložení bez poplatku</t>
  </si>
  <si>
    <t>viz D.5 
Keře, skupiny náletů a výmladků 
P62,P133,P134,P137,L139,L142,P147,P164,P165,L181,P186,P203,L230,P218 
90+73+200+150+86+39+180+95+65+100+120+300+693=2 191.000 [A] 
Stromy do prům 100 mm 
P65,P123,P124,P150 
3+1+2+5=11.000 [B] 
Celkem: A+B=2 202.000 [C]</t>
  </si>
  <si>
    <t>odstranění křovin a stromů do průměru 100 mm  
doprava dřevin na předepsanou vzdálenost  
spálení na hromadách nebo štěpkování</t>
  </si>
  <si>
    <t>112118</t>
  </si>
  <si>
    <t>KÁCENÍ STROMŮ D KMENE DO 0,5M, ODVOZ DO 20KM</t>
  </si>
  <si>
    <t>viz D.5 
Strom  
L101,L107,L134,L150,L156,L157,L177,L179,L203,L224,L225,L226 
celkem   12=12.000 [A] 
Strom 
P113,P127,P138,P145,P148,P151,P152,P156,P159,P175,P176,P178,P180,P181,P184,P189,P194,P205,P206,P210,P214 
celkem 21=21.000 [B] 
Celkem: A+B=33.000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</si>
  <si>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</si>
  <si>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112128</t>
  </si>
  <si>
    <t>KÁCENÍ STROMŮ D KMENE DO 0,9M, ODVOZ DO 20KM</t>
  </si>
  <si>
    <t>viz D.5 
Strom L69,L88,L89,L99,L106,L117,L119,L120,L122,L123,L124,L125,L126,L127,L128,L129,L130,L131,L132,L133,L135,L136,L140,L143,L145,L146,L149,L151,L153,L154,L155,L158,L159,L160,L161,L162,L163,L164,L165,L166,L168,L169,L170,L171,L172,L173,L174,L175,L176,L178,L183,L184,L185,L187,L188,L191,L192,L193,L194,L195,L196,L205,L207,L208,L209,L210,L211,L212,L213,L214,L220,L229 
celkem 72=72.000 [A] 
Strom  
P135,P139,P140,P141,P142,P143,P144,P146,P149,P153,P154,P155,P157,P158,P160,P161,P163,P167,P169,P171,P172,P173,P174,P177,P179,P183,P188,P190,P191,P192,P193,P196,P197,P199,P201,P202,P204,P207,P208,P209,P212,P213,P215,P216,P217 
celkem 45=45.000 [B] 
Celkem: A+B=117.000 [C]</t>
  </si>
  <si>
    <t>112138</t>
  </si>
  <si>
    <t>KÁCENÍ STROMŮ D KMENE PŘES 0,9M, ODVOZ DO 20KM</t>
  </si>
  <si>
    <t>viz D.5 
Strom  
L144,L189,L190,L206,L228 
celkem 5=5.000 [A] 
Strom 
P136,P211 
celkem 2=2.000 [B] 
Celkem: A+B=7.000 [C]</t>
  </si>
  <si>
    <t>112148</t>
  </si>
  <si>
    <t>KÁCENÍ STROMŮ D KMENE DO 0,3M, ODVOZ DO 20KM</t>
  </si>
  <si>
    <t>viz D.5 
Strom 
L61,L62,L94,L114,L152,L167,L197,L198 
Celkem 8=8.000 [A] 
Strom 
P129,P130,P131,P162,P166,P168,P170,P182,P185,P187 
celkem 10=10.000 [B] 
Celkem: A+B=18.000 [C]</t>
  </si>
  <si>
    <t>112218</t>
  </si>
  <si>
    <t>ODSTRANĚNÍ PAŘEZŮ D DO 0,5M, ODVOZ DO 20KM</t>
  </si>
  <si>
    <t>vč. naložení, odvozu a uložení</t>
  </si>
  <si>
    <t>viz D.5 
Strom  
L101,L107,L134,L150,L156,L157,L177,L179,L203,L224,L225,L226 
celkem 12=12.000 [A] 
Strom 
P113,P127,P138,P145,P148,P151,P152,P156,P159,P175,P176,P178,P180,P181,P184,P189,P194,P205,P206,P210,P214 
celkem 21=21.000 [B] 
Strom 
L61,L62,L94,L114,L152,L167,L197,L198 
celkem 8=8.000 [C]  
Strom 
P129,P130,P131,P162,P166,P168,P170,P182,P185,P187 
celkem 10=10.000 [D] 
Celkem: A+B+C+D=51.000 [E]</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</si>
  <si>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</si>
  <si>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112228</t>
  </si>
  <si>
    <t>ODSTRANĚNÍ PAŘEZŮ D DO 0,9M, ODVOZ DO 20KM</t>
  </si>
  <si>
    <t>viz D.5 
Strom L69,L88,L89,L99,L106,L117,L119,L120,L122,L123,L124,L125,L126,L127,L128,L129,L130,L131,L132,L133,L135,L136,L140,L143,L145,L146,L149,L151,L153,L154,L155,L158,L159,L160,L161,L162,L163,L164,L165,L166,L168,L169,L170,L171,L172,L173,L174,L175,L176,L178,L183,L184,L185,L187,L188,L191,L192,L193,L194,L195,L196,L205,L207,L208,L209,L210,L211,L212,L213,L214,L220,L229 
celkem 72=72.000 [A] 
Strom  
P135,P139,P140,P141,P142,P143,P144,P146,P149,P153,P154,P155,P157,P158,P160,P161,P163,P167,P169,P171,P172,P173,P174,P177,P179,P183,P188,P190,P191,P192,P193,P196,P197,P199,P201,P202,P204,P207,P208,P209,P212,P213,P215,P216,P217 
celkem 45=45.000 [B] 
Celkem: A+B=117.000 [C]</t>
  </si>
  <si>
    <t>112238</t>
  </si>
  <si>
    <t>ODSTRANĚNÍ PAŘEZŮ D PŘES 0,9M, ODVOZ DO 20KM</t>
  </si>
  <si>
    <t>184721</t>
  </si>
  <si>
    <t>ZDRAVOTNÍ ŘEZ VĚTVÍ STROMŮ D DO 50CM,BEZBEČNOSTNÍ ŘEZ  VČ. LIKVIDACE VĚTVÍ</t>
  </si>
  <si>
    <t>viz D.5 
strom  
L60, L67, L91, L97, L100, L113, L200, L216, L217, L223, P104 
celkem 11=11.000 [A] 
Celkem: A=11.000 [B]</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</si>
  <si>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</si>
  <si>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184722</t>
  </si>
  <si>
    <t>ZDRAVOTNÍ ŘEZ VĚTVÍ STROMŮ D DO 90CM,BEZBEČNOSTNÍ ŘEZ, VČ. LIKVIDACE VĚTVÍ</t>
  </si>
  <si>
    <t>viz D.5 
strom 
L63,L64,L66,L68,L90,L93,L96,L98,L102,L103,L115,L116,L138,L180,L182,L199A,L201,L202,L215,L218,L227,P108,P116,P132 
celkem 24=24.000 [A] 
Celkem: A=24.000 [B]</t>
  </si>
  <si>
    <t>18481</t>
  </si>
  <si>
    <t>OCHRANA STROMŮ BEDNĚNÍM</t>
  </si>
  <si>
    <t>Bednění z desek 1,5x1,5m, ochrana stromu dvěma deskami pod pravým úhlem 
(1,5*1,5*2)*50=225.000 [A]</t>
  </si>
  <si>
    <t>položka zahrnuje veškerý materiál, výrobky a polotovary, včetně mimostaveništní a vnitrostaveništní dopravy (rovněž přesuny), včetně naložení a složení, případně s uložením</t>
  </si>
  <si>
    <t>SO 802</t>
  </si>
  <si>
    <t>Náhradní výsadba</t>
  </si>
  <si>
    <t xml:space="preserve">    SO 802</t>
  </si>
  <si>
    <t>18214</t>
  </si>
  <si>
    <t>ÚPRAVA POVRCHŮ SROVNÁNÍM ÚZEMÍ V TL DO 0,25M</t>
  </si>
  <si>
    <t>pruh pro náhradní výsadbu bez úpravy zemního telesa komunikace 
km 4,000 - 5,880   
6014=6 014.000 [A]</t>
  </si>
  <si>
    <t>položka zahrnuje srovnání výškových rozdílů terénu</t>
  </si>
  <si>
    <t>184B15</t>
  </si>
  <si>
    <t>VYSAZOVÁNÍ STROMŮ LISTNATÝCH S BALEM OBVOD KMENE DO 16CM, PODCHOZÍ VÝŠ MIN 2,4M</t>
  </si>
  <si>
    <t>viz příloha D.6 
Levá strana ve směru staničení:  
km 4,850 - 5,380; 5,430 - 5,490; 5,730 - 5,805; Poř. číslo 152 - 214 - Acer Platanoides  - Javor mleč  - 63 ks 
63=63.000 [A] 
Pravá strana ve směru staničení:  
4,000 - 4,320; 4,480 - 4,650; 4,900 - 5,370; 5,470 - 5,510; 5,750 - 5,870; Poř. číslo 313 - 418 - Acer Platanoides - Javor mleč  - 106 ks 
106=106.000 [B] 
Celkem: A+B=169.000 [D]</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</si>
  <si>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</si>
  <si>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18520</t>
  </si>
  <si>
    <t>BIOLOGICKÁ REKULTIVACE  PĚTILETÁ</t>
  </si>
  <si>
    <t>18600</t>
  </si>
  <si>
    <t>ZALÉVÁNÍ VODOU</t>
  </si>
  <si>
    <t>CELKEM 169 STROMŮ 
POČET ZÁLÍVKY 2x BĚHEM STAVBY 
ZALEVÁNA PLOCHA 3x3 m 
2*3*3*0,15*169=456.300 [A] 
Celkem: A=456.300 [B]</t>
  </si>
  <si>
    <t>ZV</t>
  </si>
  <si>
    <t>Způsobilé výdaje - vedlejší aktivita projektu</t>
  </si>
  <si>
    <t>SO 001</t>
  </si>
  <si>
    <t>VŠEOBECNÉ A PŘEDBĚŽNÉ POLOŽKY</t>
  </si>
  <si>
    <t xml:space="preserve">  ZV</t>
  </si>
  <si>
    <t xml:space="preserve">    SO 001</t>
  </si>
  <si>
    <t>02620</t>
  </si>
  <si>
    <t>ZKOUŠENÍ KONSTRUKCÍ A PRACÍ NEZÁVISLOU ZKUŠEBNOU</t>
  </si>
  <si>
    <t>1=1.000 [A] 
Celkem: A=1.000 [B]</t>
  </si>
  <si>
    <t>zahrnuje veškeré náklady spojené s objednatelem požadovanými zkouškami</t>
  </si>
  <si>
    <t>02710</t>
  </si>
  <si>
    <t>POMOC PRÁCE ZŘÍZ NEBO ZAJIŠŤ OBJÍŽĎKY A PŘÍSTUP CESTY</t>
  </si>
  <si>
    <t>Zajištění vydání všech potřebných rozhodnutí a stanovení pro přechodnou úpravu provozu na pozemních komunikací</t>
  </si>
  <si>
    <t>zahrnuje veškeré náklady spojené s objednatelem požadovanými zařízeními</t>
  </si>
  <si>
    <t>02720</t>
  </si>
  <si>
    <t>POMOC PRÁCE ZŘÍZ NEBO ZAJIŠŤ REGULACI A OCHRANU DOPRAVY</t>
  </si>
  <si>
    <t>Pasportizace přilehlých objektů a objízdných tras. Blíže bude specifikováno investorem.</t>
  </si>
  <si>
    <t>02821</t>
  </si>
  <si>
    <t>PRŮZKUMNÉ PRÁCE ARCHEOLOGICKÉ NA POVRCHU</t>
  </si>
  <si>
    <t>02851</t>
  </si>
  <si>
    <t>PRŮZKUMNÉ PRÁCE DIAGNOSTIKY KONSTRUKCÍ NA POVRCHU</t>
  </si>
  <si>
    <t>Sondy a laboratorní rozbory za účelem stanovení kategorie vzniklého odpadu z hlediska obsahu PAU. 
1=1.000 [A]</t>
  </si>
  <si>
    <t>02911</t>
  </si>
  <si>
    <t>OSTATNÍ POŽADAVKY - GEODETICKÉ ZAMĚŘENÍ</t>
  </si>
  <si>
    <t>Geodetická činnost v průběhu provádění stavebních prací (geodet zhotovitele stavby) včetně vytyčení stavby a skutečného zjištění průběhu inženýrských sítí.   
Součástí je vybudování potřebné vytyčovací sítě.  
Zajištění inženýrských sítí během realizace stavby dle požadavku správců. Nutné vytyčení všech podzemních sítí s protokolárním zápisem příslušných správců. Přesnou polohu podzemních vedení ověřit ručně kopanými sondami. Sdělovací kabely, elektrické vedení včetně vrchního vedení, vodovod, v trase příčné přechody. Přechody nutno ochránit. Zajištění stavby proti škodě na okolních pozemcích a objektech, včetně dočasného statického zajištění sloupů nadzemního vedení po dobu realizace rekonstrukce komunikace. 
Položka zahrnuje potřebné zaměření pro zhotovení dokumentace skutečného provedení stavby.</t>
  </si>
  <si>
    <t>1=1.000 [A]</t>
  </si>
  <si>
    <t>02914</t>
  </si>
  <si>
    <t>OSTATNÍ POŽADAVKY - BOD ZÁKLADNÍ VYTYČOVACÍ SÍTĚ</t>
  </si>
  <si>
    <t>úpravy stáv. nivel. bodů 
Poplatek za přesun bodu dle požadavku ČUZK.  
Zahrnuje odstranění stávajícího bodu, umístění do nové polohy, dle požadavku ČUZK (včetně zemních prací).</t>
  </si>
  <si>
    <t>oceněno jako celková částka ze samostatného soupisu prací jako nedílné součásti projektu základní vytyčovací sítě</t>
  </si>
  <si>
    <t>02930</t>
  </si>
  <si>
    <t>OSTATNÍ POŽADAVKY - UMĚLECKÁ DÍLA</t>
  </si>
  <si>
    <t>Pamětní deska  - místo realizace bude nejdéle k datu převzetí dokončené stavb. Místo bude definováno investorem stavby. Položka obsahuje dodávku, ozasení a montáž pamětní desky 0,3*0,4 dle pravidel Irop, provedení z odolného materiálu  zajišťující životnost desky a písma  min. 5 let.</t>
  </si>
  <si>
    <t>zahrnuje veškeré náklady spojené s objednatelem požadovanými pracemi a díly</t>
  </si>
  <si>
    <t>02940</t>
  </si>
  <si>
    <t>OSTATNÍ POŽADAVKY - VYPRACOVÁNÍ DOKUMENTACE DSPS</t>
  </si>
  <si>
    <t>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a elektronické podobě</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</si>
  <si>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</si>
  <si>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</si>
  <si>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podoběa předání v elektonické podobě (rozsah a uspořádání odpovídající podobě tištěné) v uzavřeném (PDF) a otevřeném formátu (DWG, XLS, DOC, apod.).  
Zahrnuje havarijní plán, protipovodňový plán a projekt dopravně inženýrských opatření.</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</si>
  <si>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</si>
  <si>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</si>
  <si>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ve vyhotovení a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</si>
  <si>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</si>
  <si>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</si>
  <si>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</si>
  <si>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Průběžné provedení fotodokumentace během provádě stavby, po dokončení předno na CD. Blíže bude specifikováno investorem.</t>
  </si>
  <si>
    <t>položka zahrnuje:  
- fotodokumentaci zadavatelem požadovaného děje a konstrukcí v požadovaných časových intervalech  
- zadavatelem specifikované výstupy (fotografie v papírovém a digitálním formátu) v požadovaném počtu</t>
  </si>
  <si>
    <t>17</t>
  </si>
  <si>
    <t>02960</t>
  </si>
  <si>
    <t>OSTATNÍ POŽADAVKY - ODBORNÝ DOZOR</t>
  </si>
  <si>
    <t>Odborný dozor geologa 
Odborný dozor geologa včetně ověření předpokladů typu a skladby podloží a obnaženého podzákladí zjištěné změny koordinovat s úpravou navržených konstrukcí.  
Pro nové zdi, kanalizaci a aktivní zónu komunikace na celou stavbu.</t>
  </si>
  <si>
    <t>zahrnuje veškeré náklady spojené s objednatelem požadovaným dozorem</t>
  </si>
  <si>
    <t>029611</t>
  </si>
  <si>
    <t>a</t>
  </si>
  <si>
    <t>OSTATNÍ POŽADAVKY - PASPORT STÁVAJÍCÍCH OBJEKTŮ A NEMOVITOSTÍ</t>
  </si>
  <si>
    <t>Zhotovení pasportu objektů a nemovitostí podél trasy stavby. 
Položka obsahuje: 
- pasport stávajících objektů a nemovistostí podél trasy stavby (před stavbou a po stavbě) 
- fotodokumentace 
- projekční práce (zhotovení pasportu) 
- kompletační práce ( počet výtisků dle zadání objednatele)</t>
  </si>
  <si>
    <t>02990</t>
  </si>
  <si>
    <t>OSTATNÍ POŽADAVKY - INFORMAČNÍ TABULE</t>
  </si>
  <si>
    <t>Informační tabule (billboard), specifikace :   
Dodávka, montáž a následná demontáž včetně odvozu informační tabule (bilboardu) o min. rozměrech 5,10 x 2,40 m. Jedná se o kompletní provedení, včetně údržby po celou dobu stavby. Tabule bude upevněna na nosiče z příhradové kce. a dostatečně ukotvena do terénu, aby splňovala podmínky na tuhost a deformaci. Místo umístění a způsob následného odstranění bude dohodnut s investorem stavby před zahájením realizace stavebních prací. Vzhled tabule a obsah textů upřesní investor vítěznému uchazeči před  zahájením realizace stavby. Dodavatel si zajistí veškerá potřebná povolení k umístění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</si>
  <si>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</si>
  <si>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102.ZV</t>
  </si>
  <si>
    <t>SO.102.1.ZV</t>
  </si>
  <si>
    <t xml:space="preserve">    SO 102.ZV</t>
  </si>
  <si>
    <t xml:space="preserve">      SO.102.1.ZV</t>
  </si>
  <si>
    <t>89923</t>
  </si>
  <si>
    <t>VÝŠKOVÁ ÚPRAVA KRYCÍCH HRNCŮ</t>
  </si>
  <si>
    <t>bude fakturováno dle skutečnosti 
počet 
26=26.000 [A]</t>
  </si>
  <si>
    <t>- položka výškové úpravy zahrnuje všechny nutné práce a materiály pro zvýšení nebo snížení zařízení (včetně nutné úpravy stávajícího povrchu vozovky nebo chodníku).</t>
  </si>
  <si>
    <t>SO.102.2.ZV</t>
  </si>
  <si>
    <t>Sjezdy</t>
  </si>
  <si>
    <t xml:space="preserve">      SO.102.2.ZV</t>
  </si>
  <si>
    <t>Počítaná hmotnost 2,0t/m3. Objem z položek:   
Objem*přepočet na tuny   
Položka č. 122738 Odkopávky a prokopávky:   215,260=215.260 [A] 
Položka č.113328 Odstranění podkladu:   132,579=132.579 [B] 
Celkem včetně přepočtu: (A+B)*2,0=695.678 [C]</t>
  </si>
  <si>
    <t>Počítaná hmotnost 2,3t/m3 [dl.*hmotnost na 1 m], [dl.*obj.hmotnost]   
Objem*přepočet na tuny   
Položka č. 113158 Odstranění krytu zpevněných ploch z betonu 13,125*2,3=30.188 [A] 
Položka č. 113524 Odstranění chodníkových obrubníků betonových 34*0,1*0,25*2,3=1.955 [B] 
Položka č. 113188 Odstranění krytu zpevněných ploch z dlaždic   7,825*2,3=17.998 [C] 
Celkem: A+B+C=50.141 [D]</t>
  </si>
  <si>
    <t>hmotnost 2,4 t/m3 
Objem*přepočet na tuny 
Položka č. 113138 Odstranění krytu asfaltových sjezdů 
41,167*2,4=98.801 [A]</t>
  </si>
  <si>
    <t>Viz.výkres C.3.1-8, D.1.3 
Vybourání asfaltových ker, včetně jejich předrcení a zpětného využití. 
poplatek za skládku uveden v položce: 014102.3 
průměrná tl. sjezdy 100mm 
Průměrná délka * průměrná šířka * prům.tl. 
KM 2,472 pravá strana KŘIŽOVATKA, POVRCH ASFALTOVÝ 2,15*4,8*0,1=1.032 [A] 
KM 2,520 pravá strana KŘIŽOVATKA, POVRCH ASFALTOVÝ 2,65*3,3*0,1=0.875 [B] 
KM 2,793 pravá strana KŘIŽOVATKA, POVRCH ASFALTOVÝ 5,7*11*0,1=6.270 [C] 
KM 2,878 pravá strana KŘIŽOVATKA, POVRCH ASFALTOVÝ 3,25*8,8*0,1=2.860 [D] 
KM 3,122 levá strana KŘIŽOVATKA, ASFALTOVÝ POVRCH 1,8*8,4*0,1=1.512 [E] 
KM 3,240 pravá strana CHODNÍKOVÝ PŘEJEZD   3*5*0,15=2.250 [F] 
KM 3,267 pravá strana SJEZD NEZPEVNĚNÝ                  0,5*15*0,1=0.750 [G] 
KM 3,355 levá strana KŘIŽOVATKA, ASFALTOVÝ POVRCH (3,6*7,2*0,15)+(3,3*9*0,15)=8.343 [H] 
KM 3,414 pravá strana KŘIŽOVATKA, POVRCH ASFALTOVÝ 4,3*7,6*0,1=3.268 [I] 
KM 3,456 pravá strana KŘIŽOVATKA, POVRCH ASFALTOVÝ 5,2*8,2*0,1=4.264 [J] 
KM 3,474 - 3,525 levá strana SJEZD ASFALTOVÝ  32*1,4*0,1=4.480 [K] 
KM 3,730 levá strana VSTUP ASFALTOVÝ                  1*2*0,05=0.100 [L] 
KM 3,749 levá strana VSTUP ASFALTOVÝ  1,1*1,6*0,05=0.088 [M] 
KM 3,787 levá strana SJEZD ASFALTOVÝ  1,3*14,5*0,1=1.885 [N] 
KM 3,833 pravá strana SJEZD ASFALTOVÝ  2,9*3,5*0,1=1.015 [O] 
KM 3,960 levá strana SJEZD ASFALTOVÝ  1,5*14,5*0,1=2.175 [P] 
Celkem: A+B+C+D+E+F+G+H+I+J+K+L+M+N+O+P=41.167 [Q]</t>
  </si>
  <si>
    <t>113158</t>
  </si>
  <si>
    <t>ODSTRANĚNÍ KRYTU ZPEVNĚNÝCH PLOCH Z BETONU, ODVOZ DO 20KM</t>
  </si>
  <si>
    <t>Viz.výkres C.3.1-8, D.1.3 
poplatek za skládku uveden v položce: 014102.2 
průměrná tl. 150mm 
Průměrná délka * průměrná šířka* prům.tl. 
KM 2,736 levá strana SJEZD ZPEVNĚNÝ BETON, NÁVRH ASFALTOVÉ VYROVNÁNÍ 3,75*3,25*0,1=1.219 [A] 
KM 3,200 levá strana VSTUP ZPEVNĚNÝ, BETON 1,7*1*0,1=0.170 [B] 
KM 3,447 levá strana SJEZD ASFALTOVÝ  1*20*0,1=2.000 [C] 
KM 3,474 - 3,525 levá strana SJEZD ASFALTOVÝ 1,4*50*0,1=7.000 [D] 
KM 3,817 pravá strana SJEZD BETON  3,2*3,5*0,1=1.120 [E] 
KM 3,825 pravá strana SJEZD BETON  2,9*3,4*0,1=0.986 [F] 
KM 3,841 pravá strana SJEZD DLÁŽDĚNÝ 1*6,3*0,1=0.630 [G] 
Celkem: A+B+C+D+E+F+G=13.125 [H]</t>
  </si>
  <si>
    <t>26</t>
  </si>
  <si>
    <t>113188</t>
  </si>
  <si>
    <t>ODSTRANĚNÍ KRYTU ZPEVNĚNÝCH PLOCH Z DLAŽDIC, ODVOZ DO 20KM</t>
  </si>
  <si>
    <t>Viz.výkres C.3.1-8, D.1.3 
kontrola stavu, po dohodě s investorem lze znovu použít 
průměrná tl. 80mm 
Průměrná délka * průměrná šířka* prům.tl. 
KM 2,382 pravá strana SJEZD DLÁŽDĚNÝ  2,15*5,2*0,08=0.894 [A] 
KM 2,623 levá strana SJEZD DLÁŽDĚNÝ  1,15*8,8*0,08=0.810 [B] 
KM 2,972 levá strana VSTUP DLÁŽDĚNÝ  1,5*0,8*0,08=0.096 [C] 
KM 3,377 - 3,405 levá strana ZPEVNĚNÁ PLOCHA PŘED OÚ  0,85*27,5*0,08=1.870 [D] 
KM 3,730 PARKOVACÍ PLOCHA, DLAŽBA  2*23*0,08=3.680 [E] 
KM 3,841 pravá strana SJEZD DLÁŽDĚNÝ  1,8*3,3*0,08=0.475 [F] 
Celkem: A+B+C+D+E+F=7.825 [G]</t>
  </si>
  <si>
    <t>Viz.výkres C.3.1-8, D.1.3 
poplatek za skládku uveden v položce: 014102.1 
Výkopy okolo inženýrských sítí se musí provádět ručně 
Průměrná délka * průměrná šířka* prům.tl. 
PODKLADNÍ VRSTVY ASFALTOVÝCH SJEZDŮ 
KM 2,472 pravá strana KŘIŽOVATKA, POVRCH ASFALTOVÝ  2*5,6*0,3=3.360 [A] 
KM 2,520 pravá strana KŘIŽOVATKA, POVRCH ASFALTOVÝ  2,65*4,5*0,3=3.578 [B] 
KM 2,793 pravá strana KŘIŽOVATKA, POVRCH ASFALTOVÝ  5,7*11*0,3=18.810 [C] 
KM 2,878 pravá strana KŘIŽOVATKA, POVRCH ASFALTOVÝ  3,1*9*0,3=8.370 [D] 
KM 3,122 levá strana KŘIŽOVATKA, ASFALTOVÝ POVRCH  1,1*8,8*0,3=2.904 [E] 
KM 3,200 levá strana VSTUP ZPEVNĚNÝ, BETON 1,7*1*0,1=0.170 [F] 
KM 3,240 pravá strana CHODNÍKOVÝ PŘEJEZD  3*5*0,3=4.500 [G] 
KM 3,267 pravá strana SJEZD NEZPEVNĚNÝ  2,2*18*0,3=11.880 [H] 
KM 3,355 levá strana KŘIŽOVATKA, ASFALTOVÝ POVRCH  2,8*6,5*0,3+2,3*6,5*0,3=9.945 [I] 
KM 3,414 pravá strana KŘIŽOVATKA, POVRCH ASFALTOVÝ  4,7*7,6*0,3=10.716 [J] 
KM 3,456 pravá strana KŘIŽOVATKA, POVRCH ASFALTOVÝ  5,2*8,5*0,3=13.260 [K] 
KM 3,447 levá strana SJEZD ASFALTOVÝ  1*20*0,2=4.000 [L] 
KM 3,474 - 3,525 levá strana SJEZD ASFALTOVÝ 1,4*50*0,2=14.000 [M] 
KM 3,730 levá strana VSTUP ASFALTOVÝ  0,75*2*0,1=0.150 [N] 
KM 3,749 levá strana VSTUP ASFALTOVÝ  0,75*1,6*0,1=0.120 [O] 
KM 3,787 levá strana SJEZD ASFALTOVÝ  0,75*14,5*0,2=2.175 [P] 
KM 3,817 pravá strana SJEZD BETON  3,2*3,5*0,2=2.240 [Q] 
KM 3,825 pravá strana SJEZD BETON  2,9*3,4*0,2=1.972 [R] 
KM 3,833 pravá strana SJEZD ASFALTOVÝ  2,5*3,5*0,2=1.750 [S] 
KM 3,960 levá strana SJEZD ASFALTOVÝ  1,15*14,5*0,2=3.335 [T] 
Dlážděné sjezdy 
KM 2,382 pravá strana SJEZD DLÁŽDĚNÝ  2,25*5,2*0,3=3.510 [U] 
KM 2,623 levá strana SJEZD DLÁŽDĚNÝ  0,9*8,8*0,3=2.376 [V] 
KM 2,972 levá strana VSTUP DLÁŽDĚNÝ  0,7*0,8*0,3=0.168 [W] 
KM 3,377 - 3,405 levá strana ZPEVNĚNÁ PLOCHA PŘED OÚ  0,85*27,5*0,3=7.013 [X] 
KM 3,841 pravá strana SJEZD DLÁŽDĚNÝ  2,3*3,3*0,3=2.277 [Y] 
Celkem: A+B+C+D+E+F+G+H+I+J+K+L+M+N+O+P+Q+R+S+T+U+V+W+X+Y=132.579 [Z]</t>
  </si>
  <si>
    <t>113524</t>
  </si>
  <si>
    <t>ODSTRANĚNÍ CHODNÍKOVÝCH A SILNIČNÍCH OBRUBNÍKŮ BETONOVÝCH, VČ. ODVOZU NA SKLÁDKU URČENOU ZHOTOVITELEM</t>
  </si>
  <si>
    <t>Viz.výkres C.3.1-8 
chodníkové krajníky 
KM 2,623 levá strana SJEZD DLÁŽDĚNÝ 3,5+1,5=5.000 [A] 
KM 3,377 - 3,405 levá strana ZPEVNĚNÁ PLOCHA PŘED OÚ 1+1=2.000 [B]  
KM 3,730 PARKOVACÍ PLOCHA, DLAŽBA   2,5+2,5=5.000 [C] 
KM 3,841 pravá strana SJEZD DLÁŽDĚNÝ 2,5+2,5=5.000 [D] 
silniční obruby 
KM 3,122 levá strana KŘIŽOVATKA   3,5+3,5=7.000 [E] 
KM 3,447 levá strana SJEZD ASFALTOVÝ   5+2+3=10.000 [F] 
Celkem: A+B+C+D+E+F=34.000 [G]</t>
  </si>
  <si>
    <t>Viz.výkres C.3.1-8, D.1.3.1,2,  
Včetně odvozu na místo určené investorem, předpoklad odvozu do 20 km. Za uložení asfaltového recyklátu nebude účtováno skládkovné. 
Prům. tl. frézované vrst. 50 mm nebo 40+70mm (bez dehtu) 
Výměra spočítaná v situaci a podle vzorového příčného řezu. 
Průměrná délka * průměrná šířka* prům.tl. 
KM 3,122 levá strana KŘIŽOVATKA, ASFALTOVÝ POVRCH  1,8*8,4*0,05=0.756 [A] 
Celkem: A=0.756 [B]</t>
  </si>
  <si>
    <t>Viz.výkres C.3.1-8, D.1.3.1,2 
poplatek za skládku uveden v položce: 014102.1 
Výkopy okolo inženýrských sítí se musí provádět ručně 
Průměrná délka * průměrná šířka* prům.tl. 
NEZPEVNĚNÉ SJEZDY 
KM 2,578 levá strana SJEZD NEZPEVNĚNÝ  1,6*4,2*0,4=2.688 [H] 
KM 2,596 levá strana SJEZD NEZPEVNĚNÝ  0,6*2,8*0,4=0.672 [I] 
KM 2,638 pravá strana SJEZD NEZPEVNĚNÝ  3*5*0,4=6.000 [J] 
KM 2,671 levá strana SJEZD NEZPEVNĚNÝ  0,9*7*0,4=2.520 [K] 
KM 2,678 pravá strana SJEZD NEZPEVNĚNÝ  2,6*11,4*0,4=11.856 [L] 
KM 2,705 pravá strana SJEZD NEZPEVNĚNÝ  2,6*5*0,4=5.200 [M] 
KM 2,736 pravá strana SJEZD NEZPEVNĚNÝ  1,1*4,2*0,4=1.848 [N] 
KM 2,770 pravá strana SJEZD NEZPEVNĚNÝ  1,3*5,1*0,4=2.652 [O] 
KM 2,869 levá strana SJEZD NEZPEVNĚNÝ  1*8,7*0,4=3.480 [P] 
KM 2,885 levá strana SJEZD NEZPEVNĚNÝ  0,6*13,4*0,4=3.216 [Q] 
KM 2,980 pravá strana SJEZD NEZPEVNĚNÝ  2,15*15,6*0,4=13.416 [R] 
KM 3,007 levá strana SJEZD NEZPEVNĚNÝ  1*5,2*0,4=2.080 [S] 
KM 3,038 pravá strana SJEZD NEZPEVNĚNÝ  4,65*4,3*0,4=7.998 [T] 
KM 3,067 pravá strana SJEZD NEZPEVNĚNÝ  2,9*5,5*0,4=6.380 [U] 
KM 3,069 levá strana SJEZD NEZPEVNĚNÝ  2,25*5,4*0,4=4.860 [V] 
KM 3,230 levá strana SJEZD NEZPEVNĚNÝ  2,1*10*0,4=8.400 [W] 
KM 3,240 pravá strana CHODNÍKOVÝ PŘEJEZD + SJEZD NEZPEVNĚNÝ  2,6*2,5*0,4=2.600 [X] 
KM 3,267 pravá strana SJEZD NEZPEVNĚNÝ  2,2*18*0,4=15.840 [Y] 
KM 3,302 pravá strana SJEZD NEZPEVNĚNÝ  3*4,4*0,4=5.280 [Z] 
KM 3,339 levá strana SJEZD NEZPEVNĚNÝ  2,8*4,8*0,4=5.376 [AA] 
KM 3,367 levá strana SJEZD NEZPEVNĚNÝ  3,15*4,3*0,3=4.064 [AB] 
KM 3,522 pravá strana SJEZD NEZPEVNĚNÝ  1,6*8*0,4=5.120 [AC] 
KM 3,573 pravá strana SJEZD NEZPEVNĚNÝ  0,85*4,3*0,4=1.462 [AD] 
KM 3,605 pravá strana SJEZD NEZPEVNĚNÝ  1,5*13,3*0,4=7.980 [AE] 
KM 3,618 levá strana SJEZD NEZPEVNĚNÝ  3,8*3,8*0,4=5.776 [AF] 
KM 3,639 levá strana SJEZD NEZPEVNĚNÝ  3,5*7*0,4=9.800 [AG] 
KM 3,672 levá strana SJEZD NEZPEVNĚNÝ  2,6*6,6*0,4=6.864 [AH] 
KM 3,695 pravá strana SJEZD NEZPEVNĚNÝ  2*8*0,4=6.400 [AI] 
KM 3,710 pravá strana SJEZD NEZPEVNĚNÝ  2,4*13*0,4=12.480 [AJ] 
KM 3,720 levá strana SJEZD NEZPEVNĚNÝ  2*13,6*0,4=10.880 [AK] 
KM 3,761 pravá strana CHODNÍKOVÝ PŘEJEZD  3*5*0,4=6.000 [AL] 
KM 3,774 levá strana SJEZD NEZPEVNĚNÝ  0,6*4,9*0,4=1.176 [AM] 
KM 3,784 pravá strana SJEZD NEZPEVNĚNÝ  3,8*5,2*0,4=7.904 [AN] 
KM 3,845 pravá strana SJEZD NEZPEVNĚNÝ  2,2*5,9*0,4=5.192 [AO] 
KM 3,858 pravá strana SJEZD NEZPEVNĚNÝ  2,5*3,8*0,4=3.800 [AP] 
KM 3,909 pravá strana SJEZD NEZPEVNĚNÝ  2,5*3,2*0,4=3.200 [AQ] 
KM 3,928 pravá strana SJEZD NEZPEVNĚNÝ  2,5*4,8*0,4=4.800 [AR] 
Celkem: H+I+J+K+L+M+N+O+P+Q+R+S+T+U+V+W+X+Y+Z+AA+AB+AC+AD+AE+AF+AG+AH+AI+AJ+AK+AL+AM+AN+AO+AP+AQ+AR=215.260 [AS]</t>
  </si>
  <si>
    <t>19</t>
  </si>
  <si>
    <t>Viz.výkres C.3.1-8,  
"Parametry, provedení dle zadávací dokumentace. Včetně příslušných zkoušek dle 
ZTKP, TKP, TP a ČSN"   
štěrkodrť typ B frakce 0-32   
Délka ze situace * průměrná výška * průměrná šířka 
KM 3,069 levá strana SJEZD NEZPEVNĚNÝ   4*1*0,5=2.000 [A] 
KM 3,200 levá strana VSTUP ZPEVNĚNÝ   2,2*1,5*0,7=2.310 [B] 
KM 3,618 levá strana SJEZD NEZPEVNĚNÝ   1*1*0,5=0.500 [C] 
KM 3,858 pravá strana SJEZD NEZPEVNĚNÝ   2*1*0,5=1.000 [D] 
KM 3,909 pravá strana SJEZD NEZPEVNĚNÝ   1*1*0,5=0.500 [E] 
KM 3,928 pravá strana SJEZD NEZPEVNĚNÝ   2*1*0,5=1.000 [F] 
Celkem: A+B+C+D+E+F=7.310 [G]</t>
  </si>
  <si>
    <t>Viz.výkres C.3.1-8, D.1.3.1,2 
Parametry, provedení dle zadávací dokumentace. Včetně příslušných zkoušek dle ZTKP, TKP, TP a ČSN.   
Min. modul přetvárnosti na zemní pláni viz.vzorové příčné řezy. 
Průměrná délka * průměrná šířka 
NEZPEVNĚNÉ SJEZDY 
KM 2,578 levá strana SJEZD NEZPEVNĚNÝ  1,6*4,2=6.720 [A] 
KM 2,596 levá strana SJEZD NEZPEVNĚNÝ  0,6*2,8=1.680 [B] 
KM 2,638 pravá strana SJEZD NEZPEVNĚNÝ  3*5=15.000 [C] 
KM 2,671 levá strana SJEZD NEZPEVNĚNÝ  0,9*7=6.300 [D] 
KM 2,678 pravá strana SJEZD NEZPEVNĚNÝ  2,6*11,4=29.640 [E] 
KM 2,705 pravá strana SJEZD NEZPEVNĚNÝ  2,6*5=13.000 [F] 
KM 2,736 pravá strana SJEZD NEZPEVNĚNÝ  1,1*4,2=4.620 [G] 
KM 2,770 pravá strana SJEZD NEZPEVNĚNÝ  1,3*5,1=6.630 [H] 
KM 2,869 levá strana SJEZD NEZPEVNĚNÝ  1*8,7=8.700 [I] 
KM 2,885 levá strana SJEZD NEZPEVNĚNÝ  0,6*13,4=8.040 [J] 
KM 2,980 pravá strana SJEZD NEZPEVNĚNÝ  2,15*15,6=33.540 [K] 
KM 3,007 levá strana SJEZD NEZPEVNĚNÝ  1*5,2=5.200 [L] 
KM 3,038 pravá strana SJEZD NEZPEVNĚNÝ  4,65*4,3=19.995 [M] 
KM 3,067 pravá strana SJEZD NEZPEVNĚNÝ  2,9*5,5=15.950 [N] 
KM 3,069 levá strana SJEZD NEZPEVNĚNÝ  2,25*5,4=12.150 [O] 
KM 3,230 levá strana SJEZD NEZPEVNĚNÝ  2,1*10=21.000 [P] 
KM 3,240 pravá strana CHODNÍKOVÝ PŘEJEZD + SJEZD NEZPEVNĚNÝ  2,6*2,5=6.500 [Q] 
KM 3,267 pravá strana SJEZD NEZPEVNĚNÝ  2,2*18=39.600 [R] 
KM 3,302 pravá strana SJEZD NEZPEVNĚNÝ  3*4,4=13.200 [S] 
KM 3,339 levá strana SJEZD NEZPEVNĚNÝ  2,8*4,8=13.440 [T] 
KM 3,367 levá strana SJEZD NEZPEVNĚNÝ  3,15*4,3=13.545 [U] 
KM 3,522 pravá strana SJEZD NEZPEVNĚNÝ  1,6*8=12.800 [V] 
KM 3,573 pravá strana SJEZD NEZPEVNĚNÝ  0,85*4,3=3.655 [W] 
KM 3,605 pravá strana SJEZD NEZPEVNĚNÝ  1,5*13,3=19.950 [X] 
KM 3,618 levá strana SJEZD NEZPEVNĚNÝ  3,8*3,8=14.440 [Y] 
KM 3,639 levá strana SJEZD NEZPEVNĚNÝ  3,5*7=24.500 [Z] 
KM 3,672 levá strana SJEZD NEZPEVNĚNÝ  2,6*6,6=17.160 [AA] 
KM 3,695 pravá strana SJEZD NEZPEVNĚNÝ  2*8=16.000 [AB] 
KM 3,710 pravá strana SJEZD NEZPEVNĚNÝ  2,4*13=31.200 [AC] 
KM 3,720 levá strana SJEZD NEZPEVNĚNÝ  2*13,6=27.200 [AD] 
KM 3,761 pravá strana CHODNÍKOVÝ PŘEJEZD  3*5=15.000 [AE] 
KM 3,774 levá strana SJEZD NEZPEVNĚNÝ  0,6*4,9=2.940 [AF] 
KM 3,784 pravá strana SJEZD NEZPEVNĚNÝ  3,8*5,2=19.760 [AG] 
KM 3,845 pravá strana SJEZD NEZPEVNĚNÝ  2,2*5,9=12.980 [AH] 
KM 3,858 pravá strana SJEZD NEZPEVNĚNÝ  2,5*3,8=9.500 [AI] 
KM 3,909 pravá strana SJEZD NEZPEVNĚNÝ  2,5*3,2=8.000 [AJ] 
KM 3,928 pravá strana SJEZD NEZPEVNĚNÝ  2,5*4,8=12.000 [AK] 
ASFALTOVÉ SJEZDY 
KM 2,472 pravá strana KŘIŽOVATKA, POVRCH ASFALTOVÝ  2*5,6=11.200 [AL] 
KM 2,520 pravá strana KŘIŽOVATKA, POVRCH ASFALTOVÝ  2,65*4,5=11.925 [AM] 
KM 2,793 pravá strana KŘIŽOVATKA, POVRCH ASFALTOVÝ  5,7*11=62.700 [AN] 
KM 2,878 pravá strana KŘIŽOVATKA, POVRCH ASFALTOVÝ  3,1*9=27.900 [AO] 
KM 3,122 levá strana KŘIŽOVATKA, ASFALTOVÝ POVRCH  1,1*8,8=9.680 [AP] 
KM 3,200 levá strana VSTUP ZPEVNĚNÝ, BETON 1,7*1=1.700 [AQ] 
KM 3,240 pravá strana CHODNÍKOVÝ PŘEJEZD  3*5=15.000 [AR] 
KM 3,267 pravá strana SJEZD NEZPEVNĚNÝ  2,2*18=39.600 [AS] 
KM 3,355 levá strana KŘIŽOVATKA, ASFALTOVÝ POVRCH  2,8*6,5+2,3*6,5=33.150 [AT] 
KM 3,414 pravá strana KŘIŽOVATKA, POVRCH ASFALTOVÝ  4,7*7,6=35.720 [AU] 
KM 3,456 pravá strana KŘIŽOVATKA, POVRCH ASFALTOVÝ  5,2*8,5=44.200 [AV] 
KM 3,447 levá strana SJEZD ASFALTOVÝ  1*20=20.000 [AW] 
KM 3,474 - 3,525 levá strana SJEZD ASFALTOVÝ 1,4*50=70.000 [AX] 
KM 3,730 levá strana VSTUP ASFALTOVÝ  0,75*2=1.500 [AY] 
KM 3,749 levá strana VSTUP ASFALTOVÝ  0,75*1,6=1.200 [AZ] 
KM 3,787 levá strana SJEZD ASFALTOVÝ  0,75*14,5=10.875 [BA] 
KM 3,817 pravá strana SJEZD BETON  3,2*3,5=11.200 [BB] 
KM 3,825 pravá strana SJEZD BETON  2,9*3,4=9.860 [BC] 
KM 3,833 pravá strana SJEZD ASFALTOVÝ  2,5*3,5=8.750 [BD] 
KM 3,960 levá strana SJEZD ASFALTOVÝ  1,15*14,5=16.675 [BE] 
BETONOVÉ A DÁŽDĚNÉ 
KM 2,382 pravá strana SJEZD DLÁŽDĚNÝ  2,25*5,2=11.700 [BF] 
KM 2,623 levá strana SJEZD DLÁŽDĚNÝ  0,9*8,8=7.920 [BG] 
KM 2,972 levá strana VSTUP DLÁŽDĚNÝ  0,7*0,8=0.560 [BH] 
KM 3,377 - 3,405 levá strana ZPEVNĚNÁ PLOCHA PŘED OÚ  0,85*27,5=23.375 [BI] 
KM 3,841 pravá strana SJEZD DLÁŽDĚNÝ  2,3*3,3=7.590 [BJ] 
Celkem: A+B+C+D+E+F+G+H+I+J+K+L+M+N+O+P+Q+R+S+T+U+V+W+X+Y+Z+AA+AB+AC+AD+AE+AF+AG+AH+AI+AJ+AK+AL+AM+AN+AO+AP+AQ+AR+AS+AT+AU+AV+AW+AX+AY+AZ+BA+BB+BC+BD+BE+BF+BG+BH+BI+BJ=1 035.515 [BK]</t>
  </si>
  <si>
    <t>Viz.výkres C.3.1-8, D.1.3.1,2 
Parametry, provedení dle zadávací dokumentace. Včetně příslušných zkoušek dle  ZTKP, TKP, TP a ČSN. 
KCE  "D" - MÍSTNÍ A ÚČELOVÉ KOMUNIKACE   
štěrkodrť typ A frakce 0-32 
Průměrná délka * průměrná šířka 
ASFALTOVÝ KRYT 
V kci 2 VRSTVY - 2x150mm (Průměrná délka * průměrná šířka * 2) 
KM 2,472 pravá strana KŘIŽOVATKA, POVRCH ASFALTOVÝ  2*5,6*2=22.400 [A] 
KM 2,520 pravá strana KŘIŽOVATKA, POVRCH ASFALTOVÝ  2,65*4,5*2=23.850 [B] 
KM 2,793 pravá strana KŘIŽOVATKA, POVRCH ASFALTOVÝ  5,7*11*2=125.400 [C] 
KM 2,878 pravá strana KŘIŽOVATKA, POVRCH ASFALTOVÝ  3,1*9*2=55.800 [D] 
KM 3,122 levá strana KŘIŽOVATKA, ASFALTOVÝ POVRCH  1,1*8,8*2+(2*0,5*4)*2=27.360 [E] 
KM 3,355 levá strana KŘIŽOVATKA, ASFALTOVÝ POVRCH  2,8*6,5*2+2,3*6,5*2=66.300 [F] 
KM 3,414 pravá strana KŘIŽOVATKA, POVRCH ASFALTOVÝ  4,7*7,6*2=71.440 [G] 
KM 3,456 pravá strana KŘIŽOVATKA, POVRCH ASFALTOVÝ  5,2*8,5*2=88.400 [H] 
DLÁŽDĚNÝ KRYT 
KM 2,623 levá strana SJEZD DLÁŽDĚNÝ  0,9*8,8=7.920 [I] 
KM 3,240 pravá strana CHODNÍKOVÝ PŘEJEZD + SJEZD NEZPEVNĚNÝ  2,6*2,5=6.500 [J] 
KM 3,377 - 3,405 levá strana ZPEVNĚNÁ PLOCHA PŘED OÚ  0,85*27,5=23.375 [K] 
KM 3,761 pravá strana CHODNÍKOVÝ PŘEJEZD  3*5=15.000 [L] 
KM 3,730 PARKOVACÍ PLOCHA, DLAŽBA  2*23=46.000 [M] 
KM 3,841 pravá strana SJEZD DLÁŽDĚNÝ  2,3*3,3=7.590 [N] 
Celkem: A+B+C+D+E+F+G+H+I+J+K+L+M+N=587.335 [O]</t>
  </si>
  <si>
    <t>Viz.výkres C.3.1-8, D.1.3.1,2 
Parametry, provedení dle zadávací dokumentace. Včetně příslušných zkoušek dle  ZTKP, TKP, TP a ČSN. 
štěrkodrť typ B frakce 0-32 
Průměrná délka * průměrná šířka 
NEZPEVNĚNÉ SJEZDY 
u nezpevněných sjezdů v kci 2 VRSTVY - 2x150mm (Průměrná délka * průměrná šířka * 2) 
KM 2,578 levá strana SJEZD NEZPEVNĚNÝ  1,6*4,2*2=13.440 [A] 
KM 2,596 levá strana SJEZD NEZPEVNĚNÝ  0,6*2,8*2=3.360 [B] 
KM 2,638 pravá strana SJEZD NEZPEVNĚNÝ  3*5*2=30.000 [C] 
KM 2,671 levá strana SJEZD NEZPEVNĚNÝ  0,9*7*2=12.600 [D] 
KM 2,678 pravá strana SJEZD NEZPEVNĚNÝ  2,6*11,4*2=59.280 [E] 
KM 2,705 pravá strana SJEZD NEZPEVNĚNÝ  2,6*5*2=26.000 [F] 
KM 2,736 pravá strana SJEZD NEZPEVNĚNÝ  1,1*4,2*2=9.240 [G] 
KM 2,770 pravá strana SJEZD NEZPEVNĚNÝ  1,3*5,1*2=13.260 [H] 
KM 2,869 levá strana SJEZD NEZPEVNĚNÝ  1*8,7*2=17.400 [I] 
KM 2,885 levá strana SJEZD NEZPEVNĚNÝ  0,6*13,4*2=16.080 [J] 
KM 2,980 pravá strana SJEZD NEZPEVNĚNÝ  2,15*15,6*2=67.080 [K] 
KM 3,007 levá strana SJEZD NEZPEVNĚNÝ  1*5,2*2=10.400 [L] 
KM 3,038 pravá strana SJEZD NEZPEVNĚNÝ  4,65*4,3*2=39.990 [M] 
KM 3,067 pravá strana SJEZD NEZPEVNĚNÝ  2,9*5,5*2=31.900 [N] 
KM 3,069 levá strana SJEZD NEZPEVNĚNÝ  2,25*5,4*2=24.300 [O] 
KM 3,230 levá strana SJEZD NEZPEVNĚNÝ  2,1*10*2=42.000 [P] 
KM 3,267 pravá strana SJEZD NEZPEVNĚNÝ  2,2*18*2=79.200 [Q] 
KM 3,302 pravá strana SJEZD NEZPEVNĚNÝ  3*4,4*2=26.400 [R] 
KM 3,339 levá strana SJEZD NEZPEVNĚNÝ  2,8*4,8*2=26.880 [S] 
KM 3,367 levá strana SJEZD NEZPEVNĚNÝ  3,15*4,3*2=27.090 [T] 
KM 3,522 pravá strana SJEZD NEZPEVNĚNÝ  1,6*8*2=25.600 [U] 
KM 3,573 pravá strana SJEZD NEZPEVNĚNÝ  0,85*4,3*2=7.310 [V] 
KM 3,605 pravá strana SJEZD NEZPEVNĚNÝ  1,5*13,3*2=39.900 [W] 
KM 3,618 levá strana SJEZD NEZPEVNĚNÝ  3,8*3,8*2=28.880 [X] 
KM 3,639 levá strana SJEZD NEZPEVNĚNÝ  3,5*7*2=49.000 [Y] 
KM 3,672 levá strana SJEZD NEZPEVNĚNÝ  2,6*6,6*2=34.320 [Z] 
KM 3,695 pravá strana SJEZD NEZPEVNĚNÝ  2*8*2=32.000 [AA] 
KM 3,710 pravá strana SJEZD NEZPEVNĚNÝ  2,4*13*2=62.400 [AB] 
KM 3,720 levá strana SJEZD NEZPEVNĚNÝ  2*13,6*2=54.400 [AC] 
KM 3,774 levá strana SJEZD NEZPEVNĚNÝ  0,6*4,9*2=5.880 [AD] 
KM 3,784 pravá strana SJEZD NEZPEVNĚNÝ  3,8*5,2*2=39.520 [AE] 
KM 3,845 pravá strana SJEZD NEZPEVNĚNÝ  2,2*5,9*2=25.960 [AF] 
KM 3,858 pravá strana SJEZD NEZPEVNĚNÝ  2,5*3,8*2=19.000 [AG] 
KM 3,909 pravá strana SJEZD NEZPEVNĚNÝ  2,5*3,2*2=16.000 [AH] 
KM 3,928 pravá strana SJEZD NEZPEVNĚNÝ  2,5*4,8*2=24.000 [AI] 
DLÁŽDĚNÉ SJEZDY 
KM 2,623 levá strana SJEZD DLÁŽDĚNÝ  0,9*8,8=7.920 [AJ] 
KM 2,972 levá strana VSTUP DLÁŽDĚNÝ  0,7*0,8=0.560 [AK] 
KM 3,240 pravá strana CHODNÍKOVÝ PŘEJEZD + SJEZD NEZPEVNĚNÝ  2,6*2,5=6.500 [AL] 
KM 3,377 - 3,405 levá strana ZPEVNĚNÁ PLOCHA PŘED OÚ  0,85*27,5=23.375 [AM] 
KM 3,761 pravá strana CHODNÍKOVÝ PŘEJEZD  3*5=15.000 [AN] 
KM 3,730 PARKOVACÍ PLOCHA, DLAŽBA  2*23=46.000 [AO] 
KM 3,841 pravá strana SJEZD DLÁŽDĚNÝ  2,3*3,3=7.590 [AP] 
Celkem: A+B+C+D+E+F+G+H+I+J+K+L+M+N+O+P+Q+R+S+T+U+V+W+X+Y+Z+AA+AB+AC+AD+AE+AF+AG+AH+AI+AJ+AK+AL+AM+AN+AO+AP=1 147.015 [AQ]</t>
  </si>
  <si>
    <t>Viz.výkres C.3.1-8, D.1.3.1,2 
Parametry, provedení dle zadávací dokumentace. Včetně příslušných zkoušek dle  ZTKP, TKP, TP a ČSN. 
štěrkodrť typ B frakce 0-32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</si>
  <si>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56361</t>
  </si>
  <si>
    <t>VOZOVKOVÉ VRSTVY Z RECYKLOVANÉHO MATERIÁLU TL DO 50MM</t>
  </si>
  <si>
    <t>Viz.výkres C.3.1-8, D.1.3.1,2 
KCE "Z2"  - OBNOVENÍ ZPEVNĚNÉHO SJEZDU   
R-mat (50 mm)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</si>
  <si>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56362</t>
  </si>
  <si>
    <t>VOZOVKOVÉ VRSTVY Z RECYKLOVANÉHO MATERIÁLU TL DO 100MM</t>
  </si>
  <si>
    <t>Viz.výkres C.3.1-8, D.1.3.1,2 
KCE  "N2" - SJEZD - NEZPEVNĚNÝ   
Parametry, provedení dle zadávací dokumentace. Včetně příslušných zkoušek dle ZTKP, TKP, TP a ČSN.   
Tloušťka 100 mm.   
Průměrná délka * průměrná šířka 
NEZPEVNĚNÉ SJEZDY 
KM 2,578 levá strana SJEZD NEZPEVNĚNÝ  1,6*4,2=6.720 [A] 
KM 2,596 levá strana SJEZD NEZPEVNĚNÝ  0,6*2,8=1.680 [B] 
KM 2,638 pravá strana SJEZD NEZPEVNĚNÝ  3*5=15.000 [C] 
KM 2,671 levá strana SJEZD NEZPEVNĚNÝ  0,9*7=6.300 [D] 
KM 2,678 pravá strana SJEZD NEZPEVNĚNÝ  2,6*11,4=29.640 [E] 
KM 2,705 pravá strana SJEZD NEZPEVNĚNÝ  2,6*5=13.000 [F] 
KM 2,736 pravá strana SJEZD NEZPEVNĚNÝ  1,1*4,2=4.620 [G] 
KM 2,770 pravá strana SJEZD NEZPEVNĚNÝ  1,3*5,1=6.630 [H] 
KM 2,869 levá strana SJEZD NEZPEVNĚNÝ  1*8,7=8.700 [I] 
KM 2,885 levá strana SJEZD NEZPEVNĚNÝ  0,6*13,4=8.040 [J] 
KM 2,980 pravá strana SJEZD NEZPEVNĚNÝ  2,15*15,6=33.540 [K] 
KM 3,007 levá strana SJEZD NEZPEVNĚNÝ  1*5,2=5.200 [L] 
KM 3,038 pravá strana SJEZD NEZPEVNĚNÝ  4,65*4,3=19.995 [M] 
KM 3,067 pravá strana SJEZD NEZPEVNĚNÝ  2,9*5,5=15.950 [N] 
KM 3,069 levá strana SJEZD NEZPEVNĚNÝ  2,25*5,4=12.150 [O] 
KM 3,230 levá strana SJEZD NEZPEVNĚNÝ  2,1*10=21.000 [P] 
KM 3,267 pravá strana SJEZD NEZPEVNĚNÝ  2,2*18=39.600 [Q] 
KM 3,302 pravá strana SJEZD NEZPEVNĚNÝ  3*4,4=13.200 [R] 
KM 3,339 levá strana SJEZD NEZPEVNĚNÝ  2,8*4,8=13.440 [S] 
KM 3,367 levá strana SJEZD NEZPEVNĚNÝ  3,15*4,3=13.545 [T] 
KM 3,522 pravá strana SJEZD NEZPEVNĚNÝ  1,6*8=12.800 [U] 
KM 3,573 pravá strana SJEZD NEZPEVNĚNÝ  0,85*4,3=3.655 [V] 
KM 3,605 pravá strana SJEZD NEZPEVNĚNÝ  1,5*13,3=19.950 [W] 
KM 3,618 levá strana SJEZD NEZPEVNĚNÝ  3,8*3,8=14.440 [X] 
KM 3,639 levá strana SJEZD NEZPEVNĚNÝ  3,5*7=24.500 [Y] 
KM 3,672 levá strana SJEZD NEZPEVNĚNÝ  2,6*6,6=17.160 [Z] 
KM 3,695 pravá strana SJEZD NEZPEVNĚNÝ  2*8=16.000 [AA] 
KM 3,710 pravá strana SJEZD NEZPEVNĚNÝ  2,4*13=31.200 [AB] 
KM 3,720 levá strana SJEZD NEZPEVNĚNÝ  2*13,6=27.200 [AC] 
KM 3,774 levá strana SJEZD NEZPEVNĚNÝ  0,6*4,9=2.940 [AD] 
KM 3,784 pravá strana SJEZD NEZPEVNĚNÝ  3,8*5,2=19.760 [AE] 
KM 3,845 pravá strana SJEZD NEZPEVNĚNÝ  2,2*5,9=12.980 [AF] 
KM 3,858 pravá strana SJEZD NEZPEVNĚNÝ  2,5*3,8=9.500 [AG] 
KM 3,909 pravá strana SJEZD NEZPEVNĚNÝ  2,5*3,8=9.500 [AH] 
KM 3,928 pravá strana SJEZD NEZPEVNĚNÝ  2,5*4,8=12.000 [AI] 
Celkem: A+B+C+D+E+F+G+H+I+J+K+L+M+N+O+P+Q+R+S+T+U+V+W+X+Y+Z+AA+AB+AC+AD+AE+AF+AG+AH+AI=521.535 [AJ]</t>
  </si>
  <si>
    <t>572214</t>
  </si>
  <si>
    <t>SPOJOVACÍ POSTŘIK Z MODIFIK EMULZE DO 0,5KG/M2</t>
  </si>
  <si>
    <t>Viz.výkres C.3.1-8, D.1.3.1,2 
KCE "Z2"  - OBNOVENÍ ZPEVNĚNÉHO SJEZDU   
spoj.postřik 0,20 kg/m2, dle PD   
Včetně odstranění nečistot z vozovky před postřikem.   
Průměrná délka * průměrná šířka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KCE  "D" - MÍSTNÍ A ÚČELOVÉ KOMUNIKACE   
spoj.postřik 0,30 kg/m2, dle PD   
Včetně odstranění nečistot z vozovky před postřikem.   
Průměrná délka * průměrná šířka 
KM 2,472 pravá strana KŘIŽOVATKA, POVRCH ASFALTOVÝ  2*5,6=11.200 [K] 
KM 2,520 pravá strana KŘIŽOVATKA, POVRCH ASFALTOVÝ  2,65*4,5=11.925 [L] 
KM 2,793 pravá strana KŘIŽOVATKA, POVRCH ASFALTOVÝ  5,7*11=62.700 [M] 
KM 2,878 pravá strana KŘIŽOVATKA, POVRCH ASFALTOVÝ  3,1*9=27.900 [N] 
KM 3,122 levá strana KŘIŽOVATKA, ASFALTOVÝ POVRCH  1,1*8,8+(2*0,5*4)=13.680 [O] 
KM 3,355 levá strana KŘIŽOVATKA, ASFALTOVÝ POVRCH  2,8*6,5+2,3*6,5=33.150 [P] 
KM 3,414 pravá strana KŘIŽOVATKA, POVRCH ASFALTOVÝ  4,7*7,6=35.720 [Q] 
KM 3,456 pravá strana KŘIŽOVATKA, POVRCH ASFALTOVÝ  5,2*8,5=44.200 [R] 
Celkem: A+B+C+D+E+F+G+H+I+J+K+L+M+N+O+P+Q+R=392.235 [S]</t>
  </si>
  <si>
    <t>Geosyntetikum ze skelných vláken na napojení na stávající vozovku (dvojité zazubení)      
(délka*prům.šíř.) 
V místě napojení krytu na stávájící vozovku 
KM 2,472 pravá strana KŘIŽOVATKA, POVRCH ASFALTOVÝ   4*1=4.000 [A] 
KM 2,520 pravá strana KŘIŽOVATKA, POVRCH ASFALTOVÝ   3,5*1=3.500 [B] 
KM 2,793 pravá strana KŘIŽOVATKA, POVRCH ASFALTOVÝ   7*1=7.000 [C] 
KM 2,878 pravá strana KŘIŽOVATKA, POVRCH ASFALTOVÝ   8*1=8.000 [D] 
KM 3,122 levá strana KŘIŽOVATKA, ASFALTOVÝ POVRCH   2,5*1+2,5*1=5.000 [E] 
KM 3,171 pravá strana KŘIŽOVATKA, POVRCH ASFALTOVÝ   3*1=3.000 [F] 
KM 3,355 levá strana KŘIŽOVATKA, ASFALTOVÝ POVRCH   5,5*1=5.500 [G] 
KM 3,414 pravá strana KŘIŽOVATKA, POVRCH ASFALTOVÝ   6*1=6.000 [H] 
KM 3,456 pravá strana KŘIŽOVATKA, POVRCH ASFALTOVÝ   5,5*1=5.500 [I] 
KM 3,447 levá strana SJEZD ASFALTOVÝ   18*1=18.000 [J] 
KM 3,474 - 3,525 levá strana SJEZD ASFALTOVÝ   43*1=43.000 [K] 
KM 3,787 levá strana SJEZD ASFALTOVÝ   13*1=13.000 [N] 
KM 3,833 pravá strana SJEZD ASFALTOVÝ   3*1=3.000 [O] 
KM 3,960 levá strana SJEZD ASFALTOVÝ   14*1=14.000 [P] 
Celkem: A+B+C+D+E+F+G+H+I+J+K+N+O+P=138.500 [Q]</t>
  </si>
  <si>
    <t>Viz.výkres C.3.1-8, D.1.3.1,2 
ACO 11+ (40 mm)   
KCE  "D" - MÍSTNÍ A ÚČELOVÉ KOMUNIKACE   
Parametry, provedení dle zadávací dokumentace. Včetně příslušných zkoušek dle ZTKP, TKP, TP a ČSN.   
Průměrná délka * průměrná šířka 
KM 2,472 pravá strana KŘIŽOVATKA, POVRCH ASFALTOVÝ  2*5,6=11.200 [A] 
KM 2,520 pravá strana KŘIŽOVATKA, POVRCH ASFALTOVÝ  2,65*4,5=11.925 [B] 
KM 2,793 pravá strana KŘIŽOVATKA, POVRCH ASFALTOVÝ  5,7*11=62.700 [C] 
KM 2,878 pravá strana KŘIŽOVATKA, POVRCH ASFALTOVÝ  3,1*9=27.900 [D] 
KM 3,122 levá strana KŘIŽOVATKA, ASFALTOVÝ POVRCH  1,1*8,8+(2*0,5*4)+1*9=22.680 [E] 
KM 3,355 levá strana KŘIŽOVATKA, ASFALTOVÝ POVRCH  2,8*6,5+2,3*6,5=33.150 [F] 
KM 3,414 pravá strana KŘIŽOVATKA, POVRCH ASFALTOVÝ  4,7*7,6=35.720 [G] 
KM 3,456 pravá strana KŘIŽOVATKA, POVRCH ASFALTOVÝ  5,2*8,5=44.200 [H] 
Celkem: A+B+C+D+E+F+G+H=249.475 [I]</t>
  </si>
  <si>
    <t>Viz.výkres C.3.1-8, D.1.3.1,2 
KCE "Z2"  - OBNOVENÍ ZPEVNĚNÝCH SJEZDŮ   
ACO 11+ (50 mm)   
Průměrná délka * průměrná šířka 
ASFALTOVÉ SJEZDY 
KM 3,200 levá strana VSTUP ZPEVNĚNÝ, BETON 1,7*1=1.700 [A] 
KM 3,447 levá strana SJEZD ASFALTOVÝ  1*20=20.000 [B] 
KM 3,474 - 3,525 levá strana SJEZD ASFALTOVÝ 1,4*50=70.000 [C] 
KM 3,730 levá strana VSTUP ASFALTOVÝ  0,75*2=1.500 [D] 
KM 3,749 levá strana VSTUP ASFALTOVÝ  0,75*1,6=1.200 [E] 
KM 3,787 levá strana SJEZD ASFALTOVÝ  0,75*14,5=10.875 [F] 
KM 3,817 pravá strana SJEZD BETON  3,2*3,5=11.200 [G] 
KM 3,825 pravá strana SJEZD BETON  2,9*3,4=9.860 [H] 
KM 3,833 pravá strana SJEZD ASFALTOVÝ  2,5*3,5=8.750 [I] 
KM 3,960 levá strana SJEZD ASFALTOVÝ  1,15*14,5=16.675 [J] 
Celkem: A+B+C+D+E+F+G+H+I+J=151.760 [K]</t>
  </si>
  <si>
    <t>Viz.výkres C.3.1-8, D.1.3.1,2 
ACO 16+ (50 mm)   
KCE  "D" - MÍSTNÍ A ÚČELOVÉ KOMUNIKACE   
Parametry, provedení dle zadávací dokumentace. Včetně příslušných zkoušek dle ZTKP, TKP, TP a ČSN.   
Průměrná délka * průměrná šířka 
KM 2,472 pravá strana KŘIŽOVATKA, POVRCH ASFALTOVÝ  2*5,6=11.200 [A] 
KM 2,520 pravá strana KŘIŽOVATKA, POVRCH ASFALTOVÝ  2,65*4,5=11.925 [B] 
KM 2,793 pravá strana KŘIŽOVATKA, POVRCH ASFALTOVÝ  5,7*11=62.700 [C] 
KM 2,878 pravá strana KŘIŽOVATKA, POVRCH ASFALTOVÝ  3,1*9=27.900 [D] 
KM 3,122 levá strana KŘIŽOVATKA, ASFALTOVÝ POVRCH  1,1*8,8+(2*0,5*4)+1*9=22.680 [E] 
KM 3,355 levá strana KŘIŽOVATKA, ASFALTOVÝ POVRCH  2,8*6,5+2,3*6,5=33.150 [F] 
KM 3,414 pravá strana KŘIŽOVATKA, POVRCH ASFALTOVÝ  4,7*7,6=35.720 [G] 
KM 3,456 pravá strana KŘIŽOVATKA, POVRCH ASFALTOVÝ  5,2*8,5=44.200 [H] 
Celkem: A+B+C+D+E+F+G+H=249.475 [I]</t>
  </si>
  <si>
    <t>582612</t>
  </si>
  <si>
    <t>KRYTY Z BETON DLAŽDIC SE ZÁMKEM ŠEDÝCH TL 80MM DO LOŽE Z KAM</t>
  </si>
  <si>
    <t>Viz.výkres C.3.1-8, D.1.3.1,2 
KCE "Z3"  - OBNOVOVANÉ DLÁŽDĚNÉ SJEZDY/CHODNÍKOVÉ PŘEJEZDY 
Lože z drceného kameniva frakce 4-8mm.   
Prům.délka * prům.šířka  
KM 2,623 levá strana SJEZD DLÁŽDĚNÝ  0,9*8,8=7.920 [A] 
KM 3,240 pravá strana CHODNÍKOVÝ PŘEJEZD + SJEZD NEZPEVNĚNÝ  2,6*2,5=6.500 [B] 
KM 3,377 - 3,405 levá strana ZPEVNĚNÁ PLOCHA PŘED OÚ  0,85*27,5=23.375 [C] 
KM 3,761 pravá strana CHODNÍKOVÝ PŘEJEZD  3*5=15.000 [D] 
KM 3,730 PARKOVACÍ PLOCHA, DLAŽBA  2*23=46.000 [E] 
KM 3,841 pravá strana SJEZD DLÁŽDĚNÝ  2,3*3,3=7.590 [F] 
Celkem: A+B+C+D+E+F=106.385 [G]</t>
  </si>
  <si>
    <t>582615</t>
  </si>
  <si>
    <t>KRYTY Z BETON DLAŽDIC SE ZÁMKEM BAREV TL 80MM DO LOŽE Z KAM</t>
  </si>
  <si>
    <t>Viz.výkres C.3.1-C.3.6, D.2.3.1,2 
KCE "Z3"  - OBNOVOVANÉ DLÁŽDĚNÉ SJEZDY/CHODNÍKOVÉ PŘEJEZDY 
červená barva 
Lože z drceného kameniva frakce 4-8mm.   
Prům.délka * prům.šířka 
KM 3,240 pravá strana CHODNÍKOVÝ PŘEJEZD + SJEZD NEZPEVNĚNÝ  2,6*2,5=6.500 [A] 
KM 3,761 pravá strana CHODNÍKOVÝ PŘEJEZD  3*5=15.000 [B] 
Celkem: A+B=21.500 [C]</t>
  </si>
  <si>
    <t>582618</t>
  </si>
  <si>
    <t>KRYTY Z BETON DLAŽDIC SE ZÁMKEM ŠEDÝCH RELIÉF TL 80MM DO LOŽE Z KAM</t>
  </si>
  <si>
    <t>Viz.výkres C.3.1-8, D.1.3   
chodníkový přejezd   
RELIÉFNÍ DLAŽBA, šedá barva   
Lože z drceného kameniva frakce 4-8mm.   
Prům.délka * průměrná šířka   
plocha 
KM 3,240 pravá strana CHODNÍKOVÝ PŘEJEZD + SJEZD NEZPEVNĚNÝ  6*0,4=2.400 [A] 
KM 3,761 pravá strana CHODNÍKOVÝ PŘEJEZD  7*0,4=2.800 [B] 
Celkem: A+B=5.200 [C]</t>
  </si>
  <si>
    <t>Ostatní konstrukce a práce</t>
  </si>
  <si>
    <t>917211</t>
  </si>
  <si>
    <t>ZÁHONOVÉ OBRUBY Z BETONOVÝCH OBRUBNÍKŮ ŠÍŘ 50MM</t>
  </si>
  <si>
    <t>Viz.výkres C.3.1-8, D.1.3.1,2 
Chodníkové obruby 50 x 250 x 1000, do betonu C20/25nXF4 (TKP 18)   
Pozn: Včetně obloukových a rohových prvků.  
prům dl. 
KM 2,623 levá strana SJEZD DLÁŽDĚNÝ 3,5+1,5 =5.000 [A] 
KM 3,200 levá strana VSTUP ZPEVNĚNÝ   4=4.000 [B] 
KM 3,377 - 3,405 levá strana ZPEVNĚNÁ PLOCHA PŘED OÚ 1+1=2.000 [C]  
KM 3,730 PARKOVACÍ PLOCHA, DLAŽBA   2,5+2,5=5.000 [D] 
KM 3,761 pravá strana CHODNÍKOVÝ PŘEJEZD   6=6.000 [E] 
KM 3,841 pravá strana SJEZD DLÁŽDĚNÝ 2,5+2,5=5.000 [F] 
Celkem: A+B+C+D+E+F=27.000 [G]</t>
  </si>
  <si>
    <t>25</t>
  </si>
  <si>
    <t>Viz.výkres C.3.1-8, D.1.3.1,2 
silniční betonové obruby 150x150x1000, do betonu C20/25nXF4 (TKP 18)   
Pozn: Včetně obloukových a přechodových prvků. 
KM 3,122 levá strana KŘIŽOVATKA   3,5+3,5=7.000 [A] 
KM 3,240 pravá strana CHODNÍKOVÝ PŘEJEZD + SJEZD NEZPEVNĚNÝ 13=13.000 [B] 
KM 3,355 levá strana KŘIŽOVATKA   7+9,5=16.500 [C] 
KM 3,447 levá strana SJEZD ASFALTOVÝ   5+2+3=10.000 [D] 
KM 3,720 levá strana SJEZD NEZPEVNĚNÝ   3,5=3.500 [E] 
KM 3,761 pravá strana CHODNÍKOVÝ PŘEJEZD   7+4=11.000 [F] 
KM 3,784 pravá strana SJEZD NEZPEVNĚNÝ   5,5=5.500 [G] 
Celkem: A+B+C+D+E+F+G=66.500 [H]</t>
  </si>
  <si>
    <t>Viz.výkres C.3.1-8,  
před realizací: 
KM 2,472 pravá strana KŘIŽOVATKA, POVRCH ASFALTOVÝ   9+3,5=12.500 [A] 
KM 2,520 pravá strana KŘIŽOVATKA, POVRCH ASFALTOVÝ   6+3,5=9.500 [B] 
KM 2,793 pravá strana KŘIŽOVATKA, POVRCH ASFALTOVÝ   16,5+7=23.500 [C] 
KM 2,878 pravá strana KŘIŽOVATKA, POVRCH ASFALTOVÝ   12,5+8=20.500 [D] 
KM 3,122 levá strana KŘIŽOVATKA, ASFALTOVÝ POVRCH   10+7+2,5+2,5=22.000 [E] 
KM 3,171 pravá strana KŘIŽOVATKA, POVRCH ASFALTOVÝ   9+3=12.000 [F] 
KM 3,240 pravá strana CHODNÍKOVÝ PŘEJEZD + SJEZD NEZPEVNĚNÝ   7,5=7.500 [G] 
KM 3,267 pravá strana SJEZD NEZPEVNĚNÝ   15=15.000 [H] 
KM 3,355 levá strana KŘIŽOVATKA, ASFALTOVÝ POVRCH   12+5+11,5+5=33.500 [I] 
KM 3,414 pravá strana KŘIŽOVATKA, POVRCH ASFALTOVÝ   11+6=17.000 [J] 
KM 3,456 pravá strana KŘIŽOVATKA, POVRCH ASFALTOVÝ   10,5+5,5=16.000 [K] 
KM 3,447 levá strana SJEZD ASFALTOVÝ   21+18=39.000 [L] 
KM 3,474 - 3,525 levá strana SJEZD ASFALTOVÝ   51,5+43=94.500 [M] 
KM 3,730 levá strana VSTUP ASFALTOVÝ   2=2.000 [N] 
KM 3,749 levá strana VSTUP ASFALTOVÝ   2=2.000 [O] 
KM 3,787 levá strana SJEZD ASFALTOVÝ   16,5+13=29.500 [P] 
KM 3,833 pravá strana SJEZD ASFALTOVÝ   4+3=7.000 [Q] 
KM 3,960 levá strana SJEZD ASFALTOVÝ   14,5+14=28.500 [R] 
po realizaci 
KM 2,472 pravá strana KŘIŽOVATKA, POVRCH ASFALTOVÝ   10+4=14.000 [S] 
KM 2,520 pravá strana KŘIŽOVATKA, POVRCH ASFALTOVÝ   7+3,5=10.500 [T] 
KM 2,793 pravá strana KŘIŽOVATKA, POVRCH ASFALTOVÝ   16,5+7=23.500 [U] 
KM 2,878 pravá strana KŘIŽOVATKA, POVRCH ASFALTOVÝ   12,5+8=20.500 [V] 
KM 3,122 levá strana KŘIŽOVATKA, ASFALTOVÝ POVRCH   10+7+2,5+2,5=22.000 [W] 
KM 3,171 pravá strana KŘIŽOVATKA, POVRCH ASFALTOVÝ   9+3=12.000 [X] 
KM 3,355 levá strana KŘIŽOVATKA, ASFALTOVÝ POVRCH   5,5+5,5=11.000 [Y] 
KM 3,414 pravá strana KŘIŽOVATKA, POVRCH ASFALTOVÝ   14+6=20.000 [Z] 
KM 3,456 pravá strana KŘIŽOVATKA, POVRCH ASFALTOVÝ   13,5+5,5=19.000 [AA] 
KM 3,447 levá strana SJEZD ASFALTOVÝ   21+18=39.000 [AB] 
KM 3,474 - 3,525 levá strana SJEZD ASFALTOVÝ   51,5+43=94.500 [AC] 
KM 3,730 levá strana VSTUP ASFALTOVÝ   2=2.000 [AD] 
KM 3,749 levá strana VSTUP ASFALTOVÝ   2=2.000 [AE] 
KM 3,787 levá strana SJEZD ASFALTOVÝ   13=13.000 [AF] 
KM 3,833 pravá strana SJEZD ASFALTOVÝ   3=3.000 [AG] 
KM 3,960 levá strana SJEZD ASFALTOVÝ   14=14.000 [AH] 
Celkem: A+B+C+D+E+F+G+H+I+J+K+L+M+N+O+P+Q+R+S+T+U+V+W+X+Y+Z+AA+AB+AC+AD+AE+AF+AG+AH=711.500 [AI]</t>
  </si>
  <si>
    <t>Viz.výkres C.3.1-8, D.1.3.1,2 
Výplň spár modifikovaným asfaltem (těsnící zálivka) 
KM 2,472 pravá strana KŘIŽOVATKA, POVRCH ASFALTOVÝ   10+4=14.000 [A] 
KM 2,520 pravá strana KŘIŽOVATKA, POVRCH ASFALTOVÝ   7+3,5=10.500 [B] 
KM 2,793 pravá strana KŘIŽOVATKA, POVRCH ASFALTOVÝ   16,5+7=23.500 [C] 
KM 2,878 pravá strana KŘIŽOVATKA, POVRCH ASFALTOVÝ   12,5+8=20.500 [D] 
KM 3,122 levá strana KŘIŽOVATKA, ASFALTOVÝ POVRCH   10+7+2,5+2,5=22.000 [E] 
KM 3,171 pravá strana KŘIŽOVATKA, POVRCH ASFALTOVÝ   9+3=12.000 [F] 
KM 3,355 levá strana KŘIŽOVATKA, ASFALTOVÝ POVRCH   5,5+5,5=11.000 [G] 
KM 3,414 pravá strana KŘIŽOVATKA, POVRCH ASFALTOVÝ   14+6=20.000 [H] 
KM 3,456 pravá strana KŘIŽOVATKA, POVRCH ASFALTOVÝ   13,5+5,5=19.000 [I] 
KM 3,447 levá strana SJEZD ASFALTOVÝ   21+18=39.000 [J] 
KM 3,474 - 3,525 levá strana SJEZD ASFALTOVÝ   51,5+43=94.500 [K] 
KM 3,730 levá strana VSTUP ASFALTOVÝ   2=2.000 [L] 
KM 3,749 levá strana VSTUP ASFALTOVÝ   2=2.000 [M] 
KM 3,787 levá strana SJEZD ASFALTOVÝ   13=13.000 [N] 
KM 3,833 pravá strana SJEZD ASFALTOVÝ   3=3.000 [O] 
KM 3,960 levá strana SJEZD ASFALTOVÝ   14=14.000 [P] 
Celkem: A+B+C+D+E+F+G+H+I+J+K+L+M+N+O+P=320.000 [Q]</t>
  </si>
  <si>
    <t>9352A2</t>
  </si>
  <si>
    <t>PŘÍKOPOVÉ ŽLABY Z BETON TVÁRNIC ŠÍŘ DO 300MM DO BETONU TL 100MM</t>
  </si>
  <si>
    <t>viz výkres C.3.1-8 
KM 3,730 PARKOVACÍ PLOCHA, DLAŽBA   23=23.000 [A] 
Celkem: A=23.000 [B]</t>
  </si>
  <si>
    <t>SO 103.ZV</t>
  </si>
  <si>
    <t>SO.103.1.ZV</t>
  </si>
  <si>
    <t xml:space="preserve">    SO 103.ZV</t>
  </si>
  <si>
    <t xml:space="preserve">      SO.103.1.ZV</t>
  </si>
  <si>
    <t>33817A</t>
  </si>
  <si>
    <t>SLOUPKY OHRADNÍ A PLOTOVÉ Z DÍLCŮ KOVOVÝCH  KOTVENÉ DO PATEK NEBO BERANĚNÉ</t>
  </si>
  <si>
    <t>přeložka plotu</t>
  </si>
  <si>
    <t>Viz.výkres C.3.1-8  
přeložka plotu v km 4,960 - 5,110  
Ocelové sloupky pro upevnění nového oplocení, rozteč sloupků 2,5m. Výška sloupku 2,6m, výška vzpěr 3,0m. Upevnění do betonové patky beton C12/15.   
Předpoklad: 1 sloupek = 0,006 t.   
(počet sloupků + vzpěr) * hmotnost 1 ks   
(48+12)*0,006=0.360 [A] 
Celkem: A=0.360 [B]</t>
  </si>
  <si>
    <t>- dodání a osazení předepsaného sloupku včetně PKO  
- případnou betonovou patku z předepsané třídy betonu  
- nutné zemní práce</t>
  </si>
  <si>
    <t>76792</t>
  </si>
  <si>
    <t>OPLOCENÍ Z DRÁTĚNÉHO PLETIVA POTAŽENÉHO PLASTEM</t>
  </si>
  <si>
    <t>Viz C.3.1-8 
přeložka stávajícího oplocení 
dl.*výška 
km 4,960 - 5,110 
120*2=240.000 [A] 
Celkem: A=240.000 [B]</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</si>
  <si>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</si>
  <si>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bude fakturováno dle skutečnosti 
počet 
4=4.000 [A]</t>
  </si>
  <si>
    <t>SO.103.2.ZV</t>
  </si>
  <si>
    <t xml:space="preserve">      SO.103.2.ZV</t>
  </si>
  <si>
    <t>Počítaná hmotnost 2,0t/m3. Objem z položek:   
Objem*přepočet na tuny   
Položka č. 122738 Odkopávky a prokopávky:   157,248=157.248 [A] 
Položka č.113328 Odstranění podkladu:   41,034=41.034 [B] 
Celkem včetně přepočtu: (A+B)*2,0=396.564 [C]</t>
  </si>
  <si>
    <t>hmotnost 2,4 t/m3 
Objem*přepočet na tuny 
Položka č. 113138 Odstranění krytu asfaltových sjezdů 
15,276*2,4=36.662 [A]</t>
  </si>
  <si>
    <t>Viz.výkres C.3.1-8, D.2.3.1-3 
Vybourání asfaltových ker, včetně jejich předrcení a zpětného využití. 
poplatek za skládku uveden v položce: 014102.3 
průměrná tl. sjezdy 100mm 
Průměrná délka * průměrná šířka * prům.tl. 
KM 4,575 levá strana NAPOJENÍ LESNÍ CESTY, POVRCH ASFALTOVÝ 0,6*20*0,1=1.200 [A] 
KM 4,758 pravá strana SJEZD ASFALTOVÝ  4,8*10*0,1=4.800 [B] 
KM 4,775 pravá strana SJEZD ASFALTOVÝ  5,4*8,3*0,1=4.482 [C] 
KM 4,895 pravá strana SJEZD ASFALTOVÝ  4,7*10,2*0,1=4.794 [D] 
Celkem: A+B+C+D=15.276 [E]</t>
  </si>
  <si>
    <t>Viz.výkres C.3.1-8, D.2.3.1-3 
poplatek za skládku uveden v položce: 014102.1 
Výkopy okolo inženýrských sítí se musí provádět ručně 
Průměrná délka * průměrná šířka* prům.tl. 
PODKLADNÍ VRSTVY ASFALTOVÝCH SJEZDŮ 
KM 4,575 levá strana NAPOJENÍ LESNÍ CESTY, POVRCH ASFALTOVÝ 0,6*20*0,3=3.600 [A] 
KM 4,758 pravá strana SJEZD ASFALTOVÝ  4,8*10*0,3=14.400 [B] 
KM 4,775 pravá strana SJEZD ASFALTOVÝ  5,4*8,3*0,3=13.446 [C] 
KM 4,895 pravá strana SJEZD ASFALTOVÝ  4,7*10,2*0,2=9.588 [D] 
Celkem: A+B+C+D=41.034 [E]</t>
  </si>
  <si>
    <t>Viz.výkres C.3.1-8, D.2.3.1-3 
Včetně odvozu na místo určené investorem, předpoklad odvozu do 20 km. Za uložení asfaltového recyklátu nebude účtováno skládkovné. 
Prům. tl. frézované vrst. 50 mm nebo 40+70mm (bez dehtu) 
Výměra spočítaná v situaci a podle vzorového příčného řezu. 
Průměrná délka * průměrná šířka* prům.tl. 
KM 4,575 levá strana NAPOJENÍ LESNÍ CESTY, POVRCH ASFALTOVÝ 0,6*20*0,5=6.000 [A] 
KM 4,758 pravá strana SJEZD ASFALTOVÝ   (4,8*10*0,04)+(4,8*10*0,07)=5.280 [B] 
KM 4,775 pravá strana SJEZD ASFALTOVÝ   (5,4*8,3*0,04)+(5,4*8,3*0,07)=4.930 [C] 
Celkem: A+B+C=16.210 [D]</t>
  </si>
  <si>
    <t>Viz.výkres C.3.1-8, D.2.3.1-3 
poplatek za skládku uveden v položce: 014102.1 
Výkopy okolo inženýrských sítí se musí provádět ručně 
Průměrná délka * průměrná šířka* prům.tl. 
NEZPEVNĚNÉ SJEZDY 
KM 4,029 levá strana SJEZD NEZPEVNĚNÝ  2,1*10,5*0,4=8.820 [A] 
KM 4,237 levá strana SJEZD NEZPEVNĚNÝ  4,9*6,8*0,4=13.328 [B] 
KM 4,498 levá strana SJEZD NEZPEVNĚNÝ  1,2*6,4*0,4=3.072 [C] 
KM 4,517 levá strana SJEZD NEZPEVNĚNÝ  1,3*6,5*0,4=3.380 [D] 
KM 4,651 levá strana SJEZD NEZPEVNĚNÝ  1,3*3,6*0,4=1.872 [E] 
KM 4,672 levá strana SJEZD NEZPEVNĚNÝ  1,5*6,5*0,4=3.900 [F] 
KM 4,703 levá strana SJEZD NEZPEVNĚNÝ  2,2*5,8*0,4=5.104 [G] 
KM 4,745 pravá strana SJEZD NEZPEVNĚNÝ  5,3*8,3*0,4=17.596 [H] 
KM 4,746 - 4,764 levá strana SJEZD + VSTUP NEZP. 1,9*17*0,4=12.920 [I] 
KM 4,830 levá strana SJEZD NEZPEVNĚNÝ  4,0*12,7*0,4=20.320 [J] 
KM 5,278 pravá strana SJEZD NEZPEVNĚNÝ  4,8*7*0,4=13.440 [K] 
KM 5,311 levá strana SJEZD NEZPEVNĚNÝ  5,4*6,5*0,4=14.040 [L] 
KM 5,383 pravá strana SJEZD NEZPEVNĚNÝ  4,5*5,7*0,4=10.260 [M] 
KM 5,546 levá strana SJEZD NEZPEVNĚNÝ  4,9*7,8*0,4=15.288 [N] 
KM 5,666 pravá strana SJEZD NEZPEVNĚNÝ  6,1*5,7*0,4=13.908 [O] 
Celkem: A+B+C+D+E+F+G+H+I+J+K+L+M+N+O=157.248 [P]</t>
  </si>
  <si>
    <t>Viz.výkres C.3.1-8,  
"Parametry, provedení dle zadávací dokumentace. Včetně příslušných zkoušek dle 
ZTKP, TKP, TP a ČSN"   
štěrkodrť typ B frakce 0-32   
Délka ze situace * průměrná výška * průměrná šířka 
KM 4,237 levá strana SJEZD NEZPEVNĚNÝ   2*1*0,5=1.000 [A] 
KM 4,758 levá strana SJEZD NEZPEVNĚNÝ   2,2*2*0,7=3.080 [B] 
KM 5,278 pravá strana SJEZD NEZPEVNĚNÝ   4*1*0,75=3.000 [C] 
KM 5,311 pravá strana SJEZD NEZPEVNĚNÝ   10*2*0,75=15.000 [D] 
Celkem: A+B+C+D=22.080 [E]</t>
  </si>
  <si>
    <t>Viz.výkres C.3.1-8, D.2.3.1-3 
Parametry, provedení dle zadávací dokumentace. Včetně příslušných zkoušek dle ZTKP, TKP, TP a ČSN.   
Min. modul přetvárnosti na zemní pláni viz.vzorové příčné řezy. 
Průměrná délka * průměrná šířka 
NEZPEVNĚNÉ SJEZDY 
KM 4,029 levá strana SJEZD NEZPEVNĚNÝ  1,3*10,5=13.650 [A] 
KM 4,237 levá strana SJEZD NEZPEVNĚNÝ  4,9*6,8=33.320 [B] 
KM 4,498 levá strana SJEZD NEZPEVNĚNÝ  0,6*6,1=3.660 [C] 
KM 4,517 levá strana SJEZD NEZPEVNĚNÝ  1,2*6,5=7.800 [D] 
KM 4,651 levá strana SJEZD NEZPEVNĚNÝ  0,6*3,5=2.100 [E] 
KM 4,672 levá strana SJEZD NEZPEVNĚNÝ  0,5*6=3.000 [F] 
KM 4,703 levá strana SJEZD NEZPEVNĚNÝ  2*5,7=11.400 [G] 
KM 4,745 pravá strana SJEZD NEZPEVNĚNÝ  5*8,3=41.500 [H] 
KM 4,746 - 4,764 levá strana SJEZD + VSTUP NEZP. 1,9*17=32.300 [I] 
KM 4,830 levá strana SJEZD NEZPEVNĚNÝ  4,5*12=54.000 [J] 
KM 5,278 pravá strana SJEZD NEZPEVNĚNÝ  4,7*7=32.900 [K] 
KM 5,311 levá strana SJEZD NEZPEVNĚNÝ  5,3*6,5=34.450 [L] 
KM 5,383 pravá strana SJEZD NEZPEVNĚNÝ  4*5,7=22.800 [M] 
KM 5,546 levá strana SJEZD NEZPEVNĚNÝ  3,5*7,8=27.300 [N] 
KM 5,666 pravá strana SJEZD NEZPEVNĚNÝ  3*5,7=17.100 [O] 
ASFALTOVÉ SJEZDY 
KM 4,575 levá strana NAPOJENÍ LESNÍ CESTY, POVRCH ASFALTOVÝ 1*20=20.000 [P] 
KM 4,758 pravá strana SJEZD ASFALTOVÝ  4,6*11,3=51.980 [Q] 
KM 4,775 pravá strana SJEZD ASFALTOVÝ  5,1*9,0=45.900 [R] 
KM 4,895 pravá strana SJEZD ASFALTOVÝ  4,4*10,2=44.880 [S] 
Celkem: A+B+C+D+E+F+G+H+I+J+K+L+M+N+O+P+Q+R+S=500.040 [T]</t>
  </si>
  <si>
    <t>Viz.výkres C.3.1-8, D.2.3.1-3 
Parametry, provedení dle zadávací dokumentace. Včetně příslušných zkoušek dle  ZTKP, TKP, TP a ČSN. 
KCE  "D" - MÍSTNÍ A ÚČELOVÉ KOMUNIKACE   
štěrkodrť typ A frakce 0-32 
Průměrná délka * průměrná šířka 
ASFALTOVÝ KRYT 
V kci 2 VRSTVY - 2x150mm (Průměrná délka * průměrná šířka * 2) 
KM 4,575 levá strana NAPOJENÍ LESNÍ CESTY, POVRCH ASFALTOVÝ 1*20*2=40.000 [A] 
KM 4,758 pravá strana SJEZD ASFALTOVÝ  4,6*11,3*2=103.960 [B] 
KM 4,775 pravá strana SJEZD ASFALTOVÝ  5,1*9,0*2=91.800 [C] 
Celkem: A+B+C=235.760 [D]</t>
  </si>
  <si>
    <t>Viz.výkres C.3.1-8, D.2.3.1-3 
Parametry, provedení dle zadávací dokumentace. Včetně příslušných zkoušek dle  ZTKP, TKP, TP a ČSN. 
štěrkodrť typ B frakce 0-32 
Průměrná délka * průměrná šířka 
NEZPEVNĚNÉ SJEZDY 
u nezpevněných sjezdů v kci 2 VRSTVY - 2x150mm (Průměrná délka * průměrná šířka * 2) 
KM 4,029 levá strana SJEZD NEZPEVNĚNÝ  1,3*10,5*2=27.300 [A] 
KM 4,237 levá strana SJEZD NEZPEVNĚNÝ  4,9*6,8*2=66.640 [B] 
KM 4,498 levá strana SJEZD NEZPEVNĚNÝ  0,6*6,1*2=7.320 [C] 
KM 4,517 levá strana SJEZD NEZPEVNĚNÝ  1,2*6,5*2=15.600 [D] 
KM 4,651 levá strana SJEZD NEZPEVNĚNÝ  0,6*3,5*2=4.200 [E] 
KM 4,672 levá strana SJEZD NEZPEVNĚNÝ  0,5*6*2=6.000 [F] 
KM 4,703 levá strana SJEZD NEZPEVNĚNÝ  2*5,7*2=22.800 [G] 
KM 4,745 pravá strana SJEZD NEZPEVNĚNÝ  5*8,3*2=83.000 [H] 
KM 4,746 - 4,764 levá strana SJEZD + VSTUP NEZP. 1,9*17*2=64.600 [I] 
KM 4,830 levá strana SJEZD NEZPEVNĚNÝ  4,5*12*2=108.000 [J] 
KM 5,278 pravá strana SJEZD NEZPEVNĚNÝ  4,7*7*2=65.800 [K] 
KM 5,311 levá strana SJEZD NEZPEVNĚNÝ  5,3*6,5*2=68.900 [L] 
KM 5,383 pravá strana SJEZD NEZPEVNĚNÝ  4*5,7*2=45.600 [M] 
KM 5,546 levá strana SJEZD NEZPEVNĚNÝ  3,5*7,8*2=54.600 [N] 
KM 5,666 pravá strana SJEZD NEZPEVNĚNÝ  3*5,7*2=34.200 [O] 
Celkem: A+B+C+D+E+F+G+H+I+J+K+L+M+N+O=674.560 [P]</t>
  </si>
  <si>
    <t>Viz.výkres C.3.1-8, D.2.3.1-3 
Parametry, provedení dle zadávací dokumentace. Včetně příslušných zkoušek dle  ZTKP, TKP, TP a ČSN. 
štěrkodrť typ B frakce 0-32 
Průměrná délka * průměrná šířka 
ASFALTOVÉ SJEZDY 
KM 4,895 pravá strana SJEZD ASFALTOVÝ  4,4*10,2=44.880 [A] 
Celkem: A=44.880 [B]</t>
  </si>
  <si>
    <t>Viz.výkres C.3.1-8, D.2.3.1-3 
KCE "Z2"  - OBNOVENÍ ZPEVNĚNÉHO SJEZDU   
R-mat (50 mm)   
Průměrná délka * průměrná šířka 
ASFALTOVÉ SJEZDY 
KM 4,895 pravá strana SJEZD ASFALTOVÝ  4,4*10,2=44.880 [A] 
Celkem: A=44.880 [B]</t>
  </si>
  <si>
    <t>Viz.výkres C.3.1-8,  D.2.3.1-3 
KCE  "N2" - SJEZD - NEZPEVNĚNÝ   
Parametry, provedení dle zadávací dokumentace. Včetně příslušných zkoušek dle ZTKP, TKP, TP a ČSN.   
Tloušťka 100 mm.   
Průměrná délka * průměrná šířka 
NEZPEVNĚNÉ SJEZDY 
KM 4,029 levá strana SJEZD NEZPEVNĚNÝ  1,3*10,5=13.650 [A] 
KM 4,237 levá strana SJEZD NEZPEVNĚNÝ  4,9*6,8=33.320 [B] 
KM 4,498 levá strana SJEZD NEZPEVNĚNÝ  0,6*6,1=3.660 [C] 
KM 4,517 levá strana SJEZD NEZPEVNĚNÝ  1,2*6,5=7.800 [D] 
KM 4,651 levá strana SJEZD NEZPEVNĚNÝ  0,6*3,5=2.100 [E] 
KM 4,672 levá strana SJEZD NEZPEVNĚNÝ  0,5*6=3.000 [F] 
KM 4,703 levá strana SJEZD NEZPEVNĚNÝ  2*5,7=11.400 [G] 
KM 4,745 pravá strana SJEZD NEZPEVNĚNÝ  5*8,3=41.500 [H] 
KM 4,746 - 4,764 levá strana SJEZD + VSTUP NEZP. 1,9*17=32.300 [I] 
KM 4,830 levá strana SJEZD NEZPEVNĚNÝ  4,5*12=54.000 [J] 
KM 5,278 pravá strana SJEZD NEZPEVNĚNÝ  4,7*7=32.900 [K] 
KM 5,311 levá strana SJEZD NEZPEVNĚNÝ  5,3*6,5=34.450 [L] 
KM 5,383 pravá strana SJEZD NEZPEVNĚNÝ  4*5,7=22.800 [M] 
KM 5,546 levá strana SJEZD NEZPEVNĚNÝ  3,5*7,8=27.300 [N] 
KM 5,666 pravá strana SJEZD NEZPEVNĚNÝ  3*5,7=17.100 [O] 
Celkem: A+B+C+D+E+F+G+H+I+J+K+L+M+N+O=337.280 [P]</t>
  </si>
  <si>
    <t>Viz.výkres C.3.1-8, D.2.3.1-3 
KCE "Z2"  - OBNOVENÍ ZPEVNĚNÉHO SJEZDU   
spoj.postřik 0,20 kg/m2, dle PD   
Včetně odstranění nečistot z vozovky před postřikem.   
Průměrná délka * průměrná šířka 
KM 4,895 pravá strana SJEZD ASFALTOVÝ  4,4*10,2=44.880 [A] 
KCE  "D" - MÍSTNÍ A ÚČELOVÉ KOMUNIKACE   
spoj.postřik 0,30 kg/m2, dle PD   
Včetně odstranění nečistot z vozovky před postřikem.   
Průměrná délka * průměrná šířka 
KM 4,575 levá strana NAPOJENÍ LESNÍ CESTY, POVRCH ASFALTOVÝ 1*20=20.000 [B] 
KM 4,758 pravá strana SJEZD ASFALTOVÝ  4,6*11,3=51.980 [C] 
KM 4,775 pravá strana SJEZD ASFALTOVÝ  5,1*9,0=45.900 [D] 
Celkem: A+B+C+D=162.760 [E]</t>
  </si>
  <si>
    <t>Geosyntetikum ze skelných vláken na napojení na stávající vozovku (dvojité zazubení)      
(délka*prům.šíř.) 
V místě napojení krytu na stávájící vozovku 
KM 4,575 levá strana NAPOJENÍ LESNÍ CESTY, POVRCH ASFALTOVÝ   18*1=18.000 [A] 
KM 4,758 pravá strana SJEZD ASFALTOVÝ   7,5*1=7.500 [B] 
KM 4,775 pravá strana SJEZD ASFALTOVÝ   5,5*1=5.500 [C] 
KM 4,895 pravá strana SJEZD ASFALTOVÝ   6*1=6.000 [D] 
Celkem: A+B+C+D=37.000 [E]</t>
  </si>
  <si>
    <t>Viz.výkres C.3.1-8, D.2.3.1-3 
ACO 11+ (40 mm)   
KCE  "D" - MÍSTNÍ A ÚČELOVÉ KOMUNIKACE   
Parametry, provedení dle zadávací dokumentace. Včetně příslušných zkoušek dle ZTKP, TKP, TP a ČSN.   
Průměrná délka * průměrná šířka 
KM 4,575 levá strana NAPOJENÍ LESNÍ CESTY, POVRCH ASFALTOVÝ 1*20=20.000 [A] 
KM 4,758 pravá strana SJEZD ASFALTOVÝ  4,6*11,3=51.980 [B] 
KM 4,775 pravá strana SJEZD ASFALTOVÝ  5,1*9,0=45.900 [C] 
Celkem: A+B+C=117.880 [D]</t>
  </si>
  <si>
    <t>Viz.výkres C.3.1-8, D.2.3.1-3 
KCE "Z2"  - OBNOVENÍ ZPEVNĚNÝCH SJEZDŮ   
ACO 11+ (50 mm)   
Průměrná délka * průměrná šířka 
ASFALTOVÉ SJEZDY 
KM 4,895 pravá strana SJEZD ASFALTOVÝ  4,4*10,2=44.880 [A] 
Celkem: A=44.880 [B]</t>
  </si>
  <si>
    <t>Viz.výkres C.3.1-8, D.2.3.1-3 
ACO 16+ (50 mm)   
KCE  "D" - MÍSTNÍ A ÚČELOVÉ KOMUNIKACE   
Parametry, provedení dle zadávací dokumentace. Včetně příslušných zkoušek dle ZTKP, TKP, TP a ČSN.   
Průměrná délka * průměrná šířka 
KM 4,575 levá strana NAPOJENÍ LESNÍ CESTY, POVRCH ASFALTOVÝ 1*20=20.000 [A] 
KM 4,758 pravá strana SJEZD ASFALTOVÝ  4,6*11,3=51.980 [B] 
KM 4,775 pravá strana SJEZD ASFALTOVÝ  5,1*9,0=45.900 [C] 
Celkem: A+B+C=117.880 [D]</t>
  </si>
  <si>
    <t>Viz.výkres C.3.1-8,  
před realizací: 
KM 4,575 levá strana NAPOJENÍ LESNÍ CESTY, POVRCH ASFALTOVÝ   23+18=41.000 [A] 
KM 4,758 pravá strana SJEZD ASFALTOVÝ   12,5+7,5=20.000 [B] 
KM 4,775 pravá strana SJEZD ASFALTOVÝ   11+5,5=16.500 [C] 
KM 4,895 pravá strana SJEZD ASFALTOVÝ   13,5+6=19.500 [D] 
po realizaci 
KM 4,575 levá strana NAPOJENÍ LESNÍ CESTY, POVRCH ASFALTOVÝ   23+18=41.000 [E] 
KM 4,758 pravá strana SJEZD ASFALTOVÝ   15,5+7,5=23.000 [F] 
KM 4,775 pravá strana SJEZD ASFALTOVÝ   14,5+5,5=20.000 [G] 
KM 4,895 pravá strana SJEZD ASFALTOVÝ   14,5+6=20.500 [H] 
Celkem: A+B+C+D+E+F+G+H=201.500 [I]</t>
  </si>
  <si>
    <t>Viz.výkres C.3.1-8, D.2.3.1-3 
Výplň spár modifikovaným asfaltem (těsnící zálivka) 
KM 4,575 levá strana NAPOJENÍ LESNÍ CESTY, POVRCH ASFALTOVÝ   23+18=41.000 [A] 
KM 4,758 pravá strana SJEZD ASFALTOVÝ   15,5+7,5=23.000 [B] 
KM 4,775 pravá strana SJEZD ASFALTOVÝ   14,5+5,5=20.000 [C] 
KM 4,895 pravá strana SJEZD ASFALTOVÝ   14,5+6=20.500 [D] 
Celkem: A+B+C+D=104.500 [E]</t>
  </si>
  <si>
    <t>SO 401</t>
  </si>
  <si>
    <t>PŘELOŽKA NADZEMNÍHO VEDENÍ NN – ŘEŠENO SAMOSTATNOU DOKUMENTACÍ</t>
  </si>
  <si>
    <t xml:space="preserve">    SO 401</t>
  </si>
  <si>
    <t>SO 401 PŘELOŽKA NADZEMNÍHO VEDENÍ NN - ŘEŠENO SAMOSTATNOU DOKUMENTACÍ</t>
  </si>
  <si>
    <t>TENTO ROZPOČET JE ZPRACOVÁN V JINÉM SYSTÉMU MIMO ASPE</t>
  </si>
  <si>
    <t>Obsahuje: 
SO 401 PŘELOŽKA NADZEMNÍHO VEDENÍ NN – ŘEŠENO SAMOSTATNOU DOKUMENTACÍ 
1=1.000 [A]</t>
  </si>
  <si>
    <t>SO 402</t>
  </si>
  <si>
    <t>SO 402 STÁV. PODZEMNÍ VEDENÍ  - OPATŘENÍ V PRŮBĚHU VÝSTAVBY</t>
  </si>
  <si>
    <t xml:space="preserve">    SO 402</t>
  </si>
  <si>
    <t>02730</t>
  </si>
  <si>
    <t>POMOC PRÁCE ZŘÍZ NEBO ZAJIŠŤ OCHRANU INŽENÝRSKÝCH SÍTÍ</t>
  </si>
  <si>
    <t>VIZ D.4 
Poplatky správcům za vytyčení IS a odborný dozor při provádění IS.   
Ověření průběhu IS kopanými sondami.   
Zhotovitel zajistí ochranu a zajištění stávajících nebo nových kabelů a potrubí ve výkopu, proti jejich poškození nebo odcizení a případné uložení chybějících chrániček.   
BUDE FAKTUROVÁNO DLE SKUTEČNOSTI 
1=1.000 [A]</t>
  </si>
  <si>
    <t>SO 403</t>
  </si>
  <si>
    <t>PŘELOŽKA KABELOVÉHO VEDENÍ VN</t>
  </si>
  <si>
    <t xml:space="preserve">    SO 403</t>
  </si>
  <si>
    <t>b</t>
  </si>
  <si>
    <t>SO 403 PŘELOŽKA KABELOVÉHO VEDENÍ VN</t>
  </si>
  <si>
    <t>Obsahuje: 
SO 403 PŘELOŽKA KABELOVÉHO VEDENÍ VN 
1=1.000 [A]</t>
  </si>
  <si>
    <t>SO 901</t>
  </si>
  <si>
    <t>DOPRAVNĚ INŽENÝRSKÉ OPATŘENÍ</t>
  </si>
  <si>
    <t xml:space="preserve">    SO 901</t>
  </si>
  <si>
    <t>Zajištění kvalifikovaných osob na řízení provozu</t>
  </si>
  <si>
    <t>náklady spojené z vyznačením objízdných tras 
1=1.000 [A]</t>
  </si>
  <si>
    <t>91400</t>
  </si>
  <si>
    <t>DOČASNÉ ZAKRYTÍ NEBO OTOČENÍ STÁVAJÍCÍCH DOPRAVNÍCH ZNAČEK</t>
  </si>
  <si>
    <t>Viz D.8 
5=5.000 [A]</t>
  </si>
  <si>
    <t>zahrnuje zakrytí dočasně neplatných svislých dopravních značek (nebo jejich částí) bez ohledu na způsob a na jejich velikost (zakrytí neprůhledným materiálem nebo otočení značky) a jeho následné odstranění</t>
  </si>
  <si>
    <t>Viz D.8 
Osazení dočasného SDZ na objízdných trasách: 
B1  2=2.000 [A] 
B4  2=2.000 [B] 
B24a  1=1.000 [C] 
E3a  4=4.000 [D] 
E7b  1=1.000 [E] 
E9  12=12.000 [F] 
E13  5=5.000 [G] 
IP10a  2=2.000 [H] 
IP10b  2=2.000 [I] 
IP22  15=15.000 [J] 
IS11a  2=2.000 [K] 
IS11b  20=20.000 [L] 
IS11c  30=30.000 [M] 
Celkem: A+B+C+D+E+F+G+H+I+J+K+L+M=98.000 [N]</t>
  </si>
  <si>
    <t>914133</t>
  </si>
  <si>
    <t>DOPRAVNÍ ZNAČKY ZÁKLADNÍ VELIKOSTI OCELOVÉ FÓLIE TŘ 2 - DEMONTÁŽ</t>
  </si>
  <si>
    <t>Viz D.8 
demontáž dočasného SDZ na objízdných trasách: 
B1  2=2.000 [A] 
B4  2=2.000 [B] 
B24a  1=1.000 [C] 
E3a  4=4.000 [D] 
E7b  1=1.000 [E] 
E9  12=12.000 [F] 
E13  5=5.000 [G] 
IP10a  2=2.000 [H] 
IP10b  2=2.000 [I] 
IP22  15=15.000 [J] 
IS11a  2=2.000 [K] 
IS11b  20=20.000 [L] 
IS11c  30=30.000 [M] 
Celkem: A+B+C+D+E+F+G+H+I+J+K+L+M=98.000 [N]</t>
  </si>
  <si>
    <t>914139</t>
  </si>
  <si>
    <t>DOPRAV ZNAČKY ZÁKLAD VEL OCEL FÓLIE TŘ 2 - NÁJEMNÉ</t>
  </si>
  <si>
    <t>KSDEN</t>
  </si>
  <si>
    <t>Viz D.8 
počet*den*počet měsíců 
Příčná uzávěra 
98*30*7=20 580.000 [A] 
Celkem: A=20 580.000 [B]</t>
  </si>
  <si>
    <t>položka zahrnuje sazbu za pronájem dopravních značek a zařízení, počet jednotek je určen jako součin počtu značek a počtu dní použití</t>
  </si>
  <si>
    <t>916131</t>
  </si>
  <si>
    <t>DOPRAV SVĚTLO VÝSTRAŽ SOUPRAVA 5KS - DOD A MONTÁŽ</t>
  </si>
  <si>
    <t>Viz D.8 
Příčná uzávěra 
2*5=10.000 [A] 
Celkem: A=10.000 [B]</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</si>
  <si>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</si>
  <si>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916133</t>
  </si>
  <si>
    <t>DOPRAV SVĚTLO VÝSTRAŽ SOUPRAVA 5KS - DEMONTÁŽ</t>
  </si>
  <si>
    <t>Položka zahrnuje odstranění, demontáž a odklizení zařízení s odvozem na předepsané místo</t>
  </si>
  <si>
    <t>916139</t>
  </si>
  <si>
    <t>DOPRAVNÍ SVĚTLO VÝSTRAŽNÉ SOUPRAVA 5 KUSŮ - NÁJEMNÉ</t>
  </si>
  <si>
    <t>Viz D.8 
počet*den*počet měsíců 
Příčná uzávěra 
10*30*7=2 100.000 [A] 
Celkem: A=2 100.000 [B]</t>
  </si>
  <si>
    <t>položka zahrnuje sazbu za pronájem zařízení. Počet měrných jednotek se určí jako součin počtu zařízení a počtu dní použití.</t>
  </si>
  <si>
    <t>916313</t>
  </si>
  <si>
    <t>DOPRAVNÍ ZÁBRANY Z2 S FÓLIÍ TŘ 1 - DEMONTÁŽ</t>
  </si>
  <si>
    <t>Viz D.8 
Příčná uzávěra 
2=2.000 [A] 
Celkem: A=2.000 [B]</t>
  </si>
  <si>
    <t>916321</t>
  </si>
  <si>
    <t>DOPRAVNÍ ZÁBRANY Z2 S FÓLIÍ TŘ 2 - DOD A MONTÁŽ</t>
  </si>
  <si>
    <t>položka zahrnuje:  
- dodání zařízení v předepsaném provedení včetně jejich osazení  
- údržbu po celou dobu trvání funkce, náhradu zničených nebo ztracených kusů, nutnou opravu poškozených částí</t>
  </si>
  <si>
    <t>916329</t>
  </si>
  <si>
    <t>DOPRAVNÍ ZÁBRANY Z2 S FÓLIÍ TŘ 2 - NÁJEMNÉ</t>
  </si>
  <si>
    <t>Viz D.8 
počet*den*počet měsíců 
Příčná uzávěra 
2*30*7=420.000 [A] 
Celkem: A=420.000 [B]</t>
  </si>
  <si>
    <t>N</t>
  </si>
  <si>
    <t>Nezpůsobilé výdaje projektu</t>
  </si>
  <si>
    <t>VŠEOBECNÉ A PŘEDBĚŽNÉ  POLOŽKY</t>
  </si>
  <si>
    <t xml:space="preserve">  SO 001</t>
  </si>
  <si>
    <t>01400</t>
  </si>
  <si>
    <t>POPLATKY - BANKOVNÍ ZÁRUKA</t>
  </si>
  <si>
    <t>zahrnuje jinde neuvedené poplatky související s výstavbou</t>
  </si>
  <si>
    <t>01450</t>
  </si>
  <si>
    <t>POPLATKY ZA NÁHRADNÍ AUTOBUSOVOU DOPRAVU</t>
  </si>
  <si>
    <t>Výdaje na zajištění náhradní dopravy. Svoz cestujících na nejbližší zastávku linkové dopravy v běžném provozu. Vychází z etapizace uvedené v příloze B.8 a harmonogramu stavebních prací.  
Tato položka zahrnuje zajištěni náhradní autobusové dopravy po dobu výstavby a zajištění svozů k nejbližší autobusové obsluhované zastávce bus. Položka obsahuje potřebné náklady na zajištění svozů (proškolení řidiči, zajištění dopravních prostředků, označení svozových míst atd.). 
1=1.000 [A]</t>
  </si>
  <si>
    <t>zahrnuje veškeré náklady související s náhradní autousovou dopravou</t>
  </si>
  <si>
    <t>027121</t>
  </si>
  <si>
    <t>PROVIZORNÍ PŘÍSTUPOVÉ CESTY - ZŘÍZENÍ, napojení na stávající stav</t>
  </si>
  <si>
    <t>Práce spojené s napojením modernizovaného úseku na stávající stav v dl. cca 50m 
1=1.000 [A]</t>
  </si>
  <si>
    <t>03100</t>
  </si>
  <si>
    <t>ZAŘÍZENÍ STAVENIŠTĚ - ZŘÍZENÍ, PROVOZ, DEMONTÁŽ</t>
  </si>
  <si>
    <t>zahrnuje objednatelem povolené náklady na pořízení (event. pronájem), provozování, udržování a likvidaci zhotovitelova zařízení</t>
  </si>
  <si>
    <t>SO 102</t>
  </si>
  <si>
    <t>Nástupiště autobusových zastávek</t>
  </si>
  <si>
    <t xml:space="preserve">  SO 102</t>
  </si>
  <si>
    <t>Počítaná hmotnost 2,0t/m3. Objem z položek:    
Objem*přepočet na tuny    
Položka č. 122738 Odkopávky a prokopávky:     
 14,8*2=29.600 [A]</t>
  </si>
  <si>
    <t>Počítaná hmotnost 2,3t/m3 [dl.*hmotnost na 1 m], [dl.*obj.hmotnost]   
Objem*přepočet na tuny   
Položka č. 113188 Odstranění krytu  zpevněných ploch z dlaždic   2,625*2,3=6.038 [B] 
Celkem: B=6.038 [C]</t>
  </si>
  <si>
    <t>odstranění stávajícího dlážděného nástupiště 
plocha 
km 3,765 - 3,782 vpravo 
3,5*0,75=2.625 [A]</t>
  </si>
  <si>
    <t>Viz.výkres C.3.1-8, D.1.3 
poplatek za skládku uveden v položce: 014102.1 
Výkopy okolo inženýrských sítí se musí provádět ručně 
plocha* prům.tl. 
km 3,235 - 3,255 vlevo   34*0,2=6.800 [A]    
km 3,693 - 3,710 vlevo   40*0,2=8.000 [B] 
Celkem: A+B=14.800 [C]</t>
  </si>
  <si>
    <t>Viz.výkres C.3.1-8,  
"Parametry, provedení dle zadávací dokumentace. Včetně příslušných zkoušek dle 
ZTKP, TKP, TP a ČSN"   
štěrkodrť typ B frakce 0-32   
plocha* prům.tl. 
km 3,235 - 3,255 vlevo   34*0,2=6.800 [A]    
km 3,693 - 3,710 vlevo   40*0,2=8.000 [B] 
km 3,240 - 3,260 vpravo   68*0,4=27.200 [C] 
km 3,760 - 3,780 vpravo   54*0,4=21.600 [D] 
Celkem: A+B+C+D=63.600 [E]</t>
  </si>
  <si>
    <t>Viz.výkres C.3.1-8, D.1.3. 
Parametry, provedení dle zadávací dokumentace. Včetně příslušných zkoušek dle ZTKP, TKP, TP a ČSN.   
Min. modul přetvárnosti na zemní pláni viz.vzorové příčné řezy. 
plocha 
km 3,235 - 3,255 vlevo   34=34.000 [A]    
km 3,693 - 3,710 vlevo   40=40.000 [B] 
km 3,240 - 3,260 vpravo   68=68.000 [C] 
km 3,760 - 3,780 vpravo   54=54.000 [D] 
Celkem: A+B+C+D=196.000 [E]</t>
  </si>
  <si>
    <t>Viz.výkres C.3.1-8, D.1.3   
KONSTRUKCE NÁSTUPIŠTĚ   
Parametry, provedení dle zadávací dokumentace. Včetně příslušných zkoušek dle ZTKP, TKP, TP a ČSN.   
štěrkodrť typ B frakce 0-32   
Tl.150mm   
plocha 
km 3,235 - 3,255 vlevo   34=34.000 [A]    
km 3,693 - 3,710 vlevo   40=40.000 [B] 
km 3,240 - 3,260 vpravo   68+9=77.000 [C] 
km 3,760 - 3,780 vpravo   54=54.000 [D] 
Celkem: A+B+C+D=205.000 [E]</t>
  </si>
  <si>
    <t>582611</t>
  </si>
  <si>
    <t>KRYTY Z BETON DLAŽDIC SE ZÁMKEM ŠEDÝCH TL 60MM DO LOŽE Z KAM</t>
  </si>
  <si>
    <t>Viz.výkres C.3.1-8, D.1.3   
KONSTRUKCE NÁSTUPIŠTĚ   
Lože z drceného kameniva frakce 4-8mm. 
plocha 
km 3,235 - 3,255 vlevo   34-(16*0,35)=28.400 [A]    
km 3,693 - 3,710 vlevo   40-(16*0,35)=34.400 [B] 
km 3,240 - 3,260 vpravo   68+9-(14*0,35)=72.100 [C] 
km 3,760 - 3,780 vpravo   54-(15*0,35)=48.750 [D] 
Celkem: A+B+C+D=183.650 [E]</t>
  </si>
  <si>
    <t>582614</t>
  </si>
  <si>
    <t>KRYTY Z BETON DLAŽDIC SE ZÁMKEM BAREV TL 60MM DO LOŽE Z KAM</t>
  </si>
  <si>
    <t>Viz.výkres C.3.1-8, D.1.3   
KONSTRUKCE NÁSTUPIŠTĚ   
KONTRASTNÍ DLAŽBA, červená barva  
Lože z drceného kameniva frakce 4-8mm. 
Prům.délka * průměrná šířka   
plocha 
km 3,235 - 3,255 vlevo   (16*0,35)=5.600 [A]    
km 3,693 - 3,710 vlevo   (16*0,35)=5.600 [B] 
km 3,240 - 3,260 vpravo   (14*0,35)=4.900 [E] 
km 3,760 - 3,780 vpravo   (15*0,35)=5.250 [D] 
Celkem: A+B+E+D=21.350 [F]</t>
  </si>
  <si>
    <t>58261A</t>
  </si>
  <si>
    <t>KRYTY Z BETON DLAŽDIC SE ZÁMKEM BAREV RELIÉF TL 60MM DO LOŽE Z KAM</t>
  </si>
  <si>
    <t>Viz.výkres C.3.1-8, D.1.3   
KONSTRUKCE NÁSTUPIŠTĚ   
RELIÉFNÍ DLAŽBA, červená barva   
Lože z drceného kameniva frakce 4-8mm.   
Prům.délka * průměrná šířka   
plocha 
km 3,235 - 3,255 vlevo      0,8*1,5+2*0,4=2.000 [A] 
km 3,693 - 3,710 vlevo   0,8*1,6+6*0,4=3.680 [B] 
km 3,240 - 3,260 vpravo   0,8*3+(5+4)*0,4=6.000 [C] 
km 3,760 - 3,780 vpravo   0,8*3,5+(7+5)*0,4=7.600 [D] 
Celkem: A+B+C+D=19.280 [E]</t>
  </si>
  <si>
    <t>viz C.3.-1-8, D.1.3 
nopová folie podél zdí a podezdívek plotů 
dl.*š. 
km 3,235 - 3,255 vlevo      14*0,7=9.800 [A] 
km 3,693 - 3,710 vlevo   22*0,7=15.400 [B] 
km 3,240 - 3,260 vpravo  18*0,7=12.600 [C] 
Celkem: A+B+C=37.800 [D]</t>
  </si>
  <si>
    <t>917212</t>
  </si>
  <si>
    <t>ZÁHONOVÉ OBRUBY Z BETONOVÝCH OBRUBNÍKŮ ŠÍŘ 80MM</t>
  </si>
  <si>
    <t>Viz.výkres C.3.1-8, D.1.3   
Chodníkové obruby 80 x 250 x 1000, do betonu C20/25nXF4 (TKP 18)  
Pozn: Včetně obloukových a rohových prvků.    
km 3,235 - 3,255 vlevo   6=6.000 [A]    
km 3,693 - 3,710 vlevo   24=24.000 [B] 
km 3,240 - 3,260 vpravo   13=13.000 [C] 
km 3,760 - 3,780 vpravo   27=27.000 [D] 
Celkem: A+B+C+D=70.000 [E]</t>
  </si>
  <si>
    <t>SO 103</t>
  </si>
  <si>
    <t xml:space="preserve">  SO 103</t>
  </si>
  <si>
    <t>Počítaná hmotnost 2,0t/m3. Objem z položek:    
Objem*přepočet na tuny    
Položka č. 122738 Odkopávky a prokopávky:     
 9,2*2=18.400 [A]</t>
  </si>
  <si>
    <t>Počítaná hmotnost 2,3t/m3 [dl.*hmotnost na 1 m], [dl.*obj.hmotnost]   
Objem*přepočet na tuny   
Položka č. 113158 Odstranění krytu zpevněných ploch z betonu  
Položka č. 113524 Odstranění chodníkových obrubníků betonových 
Položka č. 113188 Odstranění krytu  zpevněných ploch z dlaždic    
Celkem: 2,25*2,3=5.175 [A]</t>
  </si>
  <si>
    <t>11336</t>
  </si>
  <si>
    <t>ODSTRANĚNÍ PODKLADU ZPEVNĚNÝCH PLOCH ZE SILNIČNÍCH DÍLCŮ (PANELŮ)</t>
  </si>
  <si>
    <t>odstranění stávajících žb panelů  
plocha*prům tl. 
km 4,708 - 4,724 vlevo  15*0,15=2.250 [A] 
Celkem: A=2.250 [B]</t>
  </si>
  <si>
    <t>Viz.výkres C.3.1-8, D.2.3 
poplatek za skládku uveden v položce: 014102.1 
Výkopy okolo inženýrských sítí se musí provádět ručně 
plocha* prům.tl. 
km 4,708 - 4,724 vlevo  46*0,2=9.200 [A]</t>
  </si>
  <si>
    <t>Viz.výkres C.3.1-8,  
"Parametry, provedení dle zadávací dokumentace. Včetně příslušných zkoušek dle 
ZTKP, TKP, TP a ČSN"   
štěrkodrť typ B frakce 0-32   
plocha* prům.tl. 
km 4,708 - 4,724 vlevo  46*0,3=13.800 [A]</t>
  </si>
  <si>
    <t>Viz.výkres C.3.1-8, D.2.3. 
Parametry, provedení dle zadávací dokumentace. Včetně příslušných zkoušek dle ZTKP, TKP, TP a ČSN.   
Min. modul přetvárnosti na zemní pláni viz.vzorové příčné řezy. 
plocha 
km 4,708 - 4,724 vlevo  46=46.000 [A]</t>
  </si>
  <si>
    <t>Viz.výkres C.3.1-8, D.2.3   
KONSTRUKCE NÁSTUPIŠTĚ   
Parametry, provedení dle zadávací dokumentace. Včetně příslušných zkoušek dle ZTKP, TKP, TP a ČSN.   
štěrkodrť typ B frakce 0-32   
Tl.150mm   
plocha 
km 4,708 - 4,724 vlevo  46=46.000 [A] 
Celkem: A=46.000 [B]</t>
  </si>
  <si>
    <t>Viz.výkres C.3.1-8, D.2.3   
KONSTRUKCE NÁSTUPIŠTĚ   
Lože z drceného kameniva frakce 4-8mm. 
plocha 
km 4,708 - 4,724 vlevo  46-(16*0,35)=40.400 [A] 
Celkem: A=40.400 [B]</t>
  </si>
  <si>
    <t>Viz.výkres C.3.1-8, D.2.3   
KONSTRUKCE NÁSTUPIŠTĚ   
KONTRASTNÍ DLAŽBA, červená barva  
Lože z drceného kameniva frakce 4-8mm. 
Prům.délka * průměrná šířka   
km 4,708 - 4,724 vlevo  16*0,35=5.600 [A] 
Celkem: A=5.600 [B]</t>
  </si>
  <si>
    <t>Viz.výkres C.3.1-8, D.2.3   
KONSTRUKCE NÁSTUPIŠTĚ   
RELIÉFNÍ DLAŽBA, červená barva   
Lože z drceného kameniva frakce 4-8mm.   
Prům.délka * průměrná šířka   
km 4,708 - 4,724 vlevo  0,8*1,5+3*0,4=2.400 [A] 
Celkem: A=2.400 [B]</t>
  </si>
  <si>
    <t>Viz.výkres C.3.1-8, D.2.3   
Chodníkové obruby 80 x 250 x 1000, do betonu C20/25nXF4 (TKP 18)  
Pozn: Včetně obloukových a rohových prvků.    
km 4,708 - 4,724 vlevo  8+7+2+4+4=25.000 [A] 
Celkem: A=25.000 [B]</t>
  </si>
  <si>
    <t>SO 901b</t>
  </si>
  <si>
    <t>DOPRAVNĚ INŽENÝRSKÉ OPATŘENÍ - ÚPRAVA OBJÍZD. TRASY PO DOKONČENÍ STAVBY</t>
  </si>
  <si>
    <t xml:space="preserve">  SO 901b</t>
  </si>
  <si>
    <t>113743</t>
  </si>
  <si>
    <t>FRÉZOVÁNÍ ZPEVNĚNÝCH PLOCH ASFALTOVÝCH TL. DO 50MM</t>
  </si>
  <si>
    <t>předpokládá se  bezplatné uložení na skládce SUSPk včetně dopravy</t>
  </si>
  <si>
    <t>předpoklad opravy 5% celkové plochy 
35200*0,05=1 760.000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</si>
</sst>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0+C10+C33</f>
      </c>
      <c s="1"/>
      <c s="1"/>
    </row>
    <row r="7" spans="1:5" ht="12.75" customHeight="1">
      <c r="A7" s="1"/>
      <c s="4" t="s">
        <v>5</v>
      </c>
      <c s="7">
        <f>0+E10+E33</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0+C11+C21</f>
      </c>
      <c s="20">
        <f>0+D11+D21</f>
      </c>
      <c s="20">
        <f>0+E11+E21</f>
      </c>
    </row>
    <row r="11" spans="1:5" ht="12.75" customHeight="1">
      <c r="A11" s="21" t="s">
        <v>55</v>
      </c>
      <c s="21" t="s">
        <v>23</v>
      </c>
      <c s="22">
        <f>0+C12+C15+C19+C20</f>
      </c>
      <c s="22">
        <f>0+D12+D15+D19+D20</f>
      </c>
      <c s="22">
        <f>0+E12+E15+E19+E20</f>
      </c>
    </row>
    <row r="12" spans="1:5" ht="12.75" customHeight="1">
      <c r="A12" s="21" t="s">
        <v>56</v>
      </c>
      <c s="21" t="s">
        <v>26</v>
      </c>
      <c s="22">
        <f>0+C13+C14</f>
      </c>
      <c s="22">
        <f>0+D13+D14</f>
      </c>
      <c s="22">
        <f>0+E13+E14</f>
      </c>
    </row>
    <row r="13" spans="1:5" ht="12.75" customHeight="1">
      <c r="A13" s="21" t="s">
        <v>57</v>
      </c>
      <c s="21" t="s">
        <v>35</v>
      </c>
      <c s="22">
        <f>'_Z_ZH_SO 102.ZH_SO 102.1.ZH'!I3</f>
      </c>
      <c s="22">
        <f>'_Z_ZH_SO 102.ZH_SO 102.1.ZH'!O2</f>
      </c>
      <c s="22">
        <f>C13+D13</f>
      </c>
    </row>
    <row r="14" spans="1:5" ht="12.75" customHeight="1">
      <c r="A14" s="21" t="s">
        <v>588</v>
      </c>
      <c s="21" t="s">
        <v>587</v>
      </c>
      <c s="22">
        <f>'_Z_ZH_SO 102.ZH_SO 102.2.ZH'!I3</f>
      </c>
      <c s="22">
        <f>'_Z_ZH_SO 102.ZH_SO 102.2.ZH'!O2</f>
      </c>
      <c s="22">
        <f>C14+D14</f>
      </c>
    </row>
    <row r="15" spans="1:5" ht="12.75" customHeight="1">
      <c r="A15" s="21" t="s">
        <v>599</v>
      </c>
      <c s="21" t="s">
        <v>597</v>
      </c>
      <c s="22">
        <f>0+C16+C17+C18</f>
      </c>
      <c s="22">
        <f>0+D16+D17+D18</f>
      </c>
      <c s="22">
        <f>0+E16+E17+E18</f>
      </c>
    </row>
    <row r="16" spans="1:5" ht="12.75" customHeight="1">
      <c r="A16" s="21" t="s">
        <v>600</v>
      </c>
      <c s="21" t="s">
        <v>35</v>
      </c>
      <c s="22">
        <f>'_Z_ZH_SO 103.ZH_SO 103.1.ZH'!I3</f>
      </c>
      <c s="22">
        <f>'_Z_ZH_SO 103.ZH_SO 103.1.ZH'!O2</f>
      </c>
      <c s="22">
        <f>C16+D16</f>
      </c>
    </row>
    <row r="17" spans="1:5" ht="12.75" customHeight="1">
      <c r="A17" s="21" t="s">
        <v>700</v>
      </c>
      <c s="21" t="s">
        <v>587</v>
      </c>
      <c s="22">
        <f>'_Z_ZH_SO 103.ZH_SO 103.2.ZH'!I3</f>
      </c>
      <c s="22">
        <f>'_Z_ZH_SO 103.ZH_SO 103.2.ZH'!O2</f>
      </c>
      <c s="22">
        <f>C17+D17</f>
      </c>
    </row>
    <row r="18" spans="1:5" ht="12.75" customHeight="1">
      <c r="A18" s="21" t="s">
        <v>705</v>
      </c>
      <c s="21" t="s">
        <v>704</v>
      </c>
      <c s="22">
        <f>'_Z_ZH_SO 103.ZH_SO 103.3.ZH'!I3</f>
      </c>
      <c s="22">
        <f>'_Z_ZH_SO 103.ZH_SO 103.3.ZH'!O2</f>
      </c>
      <c s="22">
        <f>C18+D18</f>
      </c>
    </row>
    <row r="19" spans="1:5" ht="12.75" customHeight="1">
      <c r="A19" s="21" t="s">
        <v>740</v>
      </c>
      <c s="21" t="s">
        <v>739</v>
      </c>
      <c s="22">
        <f>'_Z_ZH_SO 801'!I3</f>
      </c>
      <c s="22">
        <f>'_Z_ZH_SO 801'!O2</f>
      </c>
      <c s="22">
        <f>C19+D19</f>
      </c>
    </row>
    <row r="20" spans="1:5" ht="12.75" customHeight="1">
      <c r="A20" s="21" t="s">
        <v>785</v>
      </c>
      <c s="21" t="s">
        <v>784</v>
      </c>
      <c s="22">
        <f>'_Z_ZH_SO 802'!I3</f>
      </c>
      <c s="22">
        <f>'_Z_ZH_SO 802'!O2</f>
      </c>
      <c s="22">
        <f>C20+D20</f>
      </c>
    </row>
    <row r="21" spans="1:5" ht="12.75" customHeight="1">
      <c r="A21" s="21" t="s">
        <v>803</v>
      </c>
      <c s="21" t="s">
        <v>800</v>
      </c>
      <c s="22">
        <f>0+C22+C23+C26+C29+C30+C31+C32</f>
      </c>
      <c s="22">
        <f>0+D22+D23+D26+D29+D30+D31+D32</f>
      </c>
      <c s="22">
        <f>0+E22+E23+E26+E29+E30+E31+E32</f>
      </c>
    </row>
    <row r="22" spans="1:5" ht="12.75" customHeight="1">
      <c r="A22" s="21" t="s">
        <v>804</v>
      </c>
      <c s="21" t="s">
        <v>802</v>
      </c>
      <c s="22">
        <f>'_Z_ZV_SO 001'!I3</f>
      </c>
      <c s="22">
        <f>'_Z_ZV_SO 001'!O2</f>
      </c>
      <c s="22">
        <f>C22+D22</f>
      </c>
    </row>
    <row r="23" spans="1:5" ht="12.75" customHeight="1">
      <c r="A23" s="21" t="s">
        <v>862</v>
      </c>
      <c s="21" t="s">
        <v>26</v>
      </c>
      <c s="22">
        <f>0+C24+C25</f>
      </c>
      <c s="22">
        <f>0+D24+D25</f>
      </c>
      <c s="22">
        <f>0+E24+E25</f>
      </c>
    </row>
    <row r="24" spans="1:5" ht="12.75" customHeight="1">
      <c r="A24" s="21" t="s">
        <v>863</v>
      </c>
      <c s="21" t="s">
        <v>35</v>
      </c>
      <c s="22">
        <f>'_Z_ZV_SO 102.ZV_SO.102.1.ZV'!I3</f>
      </c>
      <c s="22">
        <f>'_Z_ZV_SO 102.ZV_SO.102.1.ZV'!O2</f>
      </c>
      <c s="22">
        <f>C24+D24</f>
      </c>
    </row>
    <row r="25" spans="1:5" ht="12.75" customHeight="1">
      <c r="A25" s="21" t="s">
        <v>870</v>
      </c>
      <c s="21" t="s">
        <v>869</v>
      </c>
      <c s="22">
        <f>'_Z_ZV_SO 102.ZV_SO.102.2.ZV'!I3</f>
      </c>
      <c s="22">
        <f>'_Z_ZV_SO 102.ZV_SO.102.2.ZV'!O2</f>
      </c>
      <c s="22">
        <f>C25+D25</f>
      </c>
    </row>
    <row r="26" spans="1:5" ht="12.75" customHeight="1">
      <c r="A26" s="21" t="s">
        <v>929</v>
      </c>
      <c s="21" t="s">
        <v>597</v>
      </c>
      <c s="22">
        <f>0+C27+C28</f>
      </c>
      <c s="22">
        <f>0+D27+D28</f>
      </c>
      <c s="22">
        <f>0+E27+E28</f>
      </c>
    </row>
    <row r="27" spans="1:5" ht="12.75" customHeight="1">
      <c r="A27" s="21" t="s">
        <v>930</v>
      </c>
      <c s="21" t="s">
        <v>35</v>
      </c>
      <c s="22">
        <f>'_Z_ZV_SO 103.ZV_SO.103.1.ZV'!I3</f>
      </c>
      <c s="22">
        <f>'_Z_ZV_SO 103.ZV_SO.103.1.ZV'!O2</f>
      </c>
      <c s="22">
        <f>C27+D27</f>
      </c>
    </row>
    <row r="28" spans="1:5" ht="12.75" customHeight="1">
      <c r="A28" s="21" t="s">
        <v>942</v>
      </c>
      <c s="21" t="s">
        <v>869</v>
      </c>
      <c s="22">
        <f>'_Z_ZV_SO 103.ZV_SO.103.2.ZV'!I3</f>
      </c>
      <c s="22">
        <f>'_Z_ZV_SO 103.ZV_SO.103.2.ZV'!O2</f>
      </c>
      <c s="22">
        <f>C28+D28</f>
      </c>
    </row>
    <row r="29" spans="1:5" ht="12.75" customHeight="1">
      <c r="A29" s="21" t="s">
        <v>965</v>
      </c>
      <c s="21" t="s">
        <v>964</v>
      </c>
      <c s="22">
        <f>'_Z_ZV_SO 401'!I3</f>
      </c>
      <c s="22">
        <f>'_Z_ZV_SO 401'!O2</f>
      </c>
      <c s="22">
        <f>C29+D29</f>
      </c>
    </row>
    <row r="30" spans="1:5" ht="12.75" customHeight="1">
      <c r="A30" s="21" t="s">
        <v>971</v>
      </c>
      <c s="21" t="s">
        <v>970</v>
      </c>
      <c s="22">
        <f>'_Z_ZV_SO 402'!I3</f>
      </c>
      <c s="22">
        <f>'_Z_ZV_SO 402'!O2</f>
      </c>
      <c s="22">
        <f>C30+D30</f>
      </c>
    </row>
    <row r="31" spans="1:5" ht="12.75" customHeight="1">
      <c r="A31" s="21" t="s">
        <v>977</v>
      </c>
      <c s="21" t="s">
        <v>976</v>
      </c>
      <c s="22">
        <f>'_Z_ZV_SO 403'!I3</f>
      </c>
      <c s="22">
        <f>'_Z_ZV_SO 403'!O2</f>
      </c>
      <c s="22">
        <f>C31+D31</f>
      </c>
    </row>
    <row r="32" spans="1:5" ht="12.75" customHeight="1">
      <c r="A32" s="21" t="s">
        <v>983</v>
      </c>
      <c s="21" t="s">
        <v>982</v>
      </c>
      <c s="22">
        <f>'_Z_ZV_SO 901'!I3</f>
      </c>
      <c s="22">
        <f>'_Z_ZV_SO 901'!O2</f>
      </c>
      <c s="22">
        <f>C32+D32</f>
      </c>
    </row>
    <row r="33" spans="1:5" ht="12.75" customHeight="1">
      <c r="A33" s="19" t="s">
        <v>1019</v>
      </c>
      <c s="19" t="s">
        <v>1020</v>
      </c>
      <c s="20">
        <f>0+C34+C35+C36+C37</f>
      </c>
      <c s="20">
        <f>0+D34+D35+D36+D37</f>
      </c>
      <c s="20">
        <f>0+E34+E35+E36+E37</f>
      </c>
    </row>
    <row r="34" spans="1:5" ht="12.75" customHeight="1">
      <c r="A34" s="21" t="s">
        <v>1022</v>
      </c>
      <c s="21" t="s">
        <v>1021</v>
      </c>
      <c s="22">
        <f>'N_SO 001'!I3</f>
      </c>
      <c s="22">
        <f>'N_SO 001'!O2</f>
      </c>
      <c s="22">
        <f>C34+D34</f>
      </c>
    </row>
    <row r="35" spans="1:5" ht="12.75" customHeight="1">
      <c r="A35" s="21" t="s">
        <v>1038</v>
      </c>
      <c s="21" t="s">
        <v>1037</v>
      </c>
      <c s="22">
        <f>'N_SO 102'!I3</f>
      </c>
      <c s="22">
        <f>'N_SO 102'!O2</f>
      </c>
      <c s="22">
        <f>C35+D35</f>
      </c>
    </row>
    <row r="36" spans="1:5" ht="12.75" customHeight="1">
      <c r="A36" s="21" t="s">
        <v>1060</v>
      </c>
      <c s="21" t="s">
        <v>1037</v>
      </c>
      <c s="22">
        <f>'N_SO 103'!I3</f>
      </c>
      <c s="22">
        <f>'N_SO 103'!O2</f>
      </c>
      <c s="22">
        <f>C36+D36</f>
      </c>
    </row>
    <row r="37" spans="1:5" ht="12.75" customHeight="1">
      <c r="A37" s="21" t="s">
        <v>1076</v>
      </c>
      <c s="21" t="s">
        <v>1075</v>
      </c>
      <c s="22">
        <f>'N_SO 901b'!I3</f>
      </c>
      <c s="22">
        <f>'N_SO 901b'!O2</f>
      </c>
      <c s="22">
        <f>C37+D37</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f>
      </c>
      <c t="s">
        <v>32</v>
      </c>
    </row>
    <row r="3" spans="1:16" ht="15" customHeight="1">
      <c r="A3" t="s">
        <v>12</v>
      </c>
      <c s="12" t="s">
        <v>14</v>
      </c>
      <c s="13" t="s">
        <v>15</v>
      </c>
      <c s="1"/>
      <c s="14" t="s">
        <v>16</v>
      </c>
      <c s="1"/>
      <c s="9"/>
      <c s="8" t="s">
        <v>861</v>
      </c>
      <c s="43">
        <f>0+I11</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
      <c s="1"/>
      <c s="1"/>
      <c s="1"/>
      <c s="1"/>
      <c r="O5" t="s">
        <v>31</v>
      </c>
      <c t="s">
        <v>33</v>
      </c>
    </row>
    <row r="6" spans="1:10" ht="12.75" customHeight="1">
      <c r="A6" t="s">
        <v>24</v>
      </c>
      <c s="12" t="s">
        <v>18</v>
      </c>
      <c s="13" t="s">
        <v>860</v>
      </c>
      <c s="1"/>
      <c s="14" t="s">
        <v>26</v>
      </c>
      <c s="12"/>
      <c s="1"/>
      <c s="1"/>
      <c s="1"/>
      <c s="1"/>
    </row>
    <row r="7" spans="1:10" ht="12.75" customHeight="1">
      <c r="A7" t="s">
        <v>27</v>
      </c>
      <c s="16" t="s">
        <v>28</v>
      </c>
      <c s="17" t="s">
        <v>861</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365</v>
      </c>
      <c s="27"/>
      <c s="29" t="s">
        <v>366</v>
      </c>
      <c s="27"/>
      <c s="27"/>
      <c s="27"/>
      <c s="30">
        <f>0+Q11</f>
      </c>
      <c s="27"/>
      <c r="O11">
        <f>0+R11</f>
      </c>
      <c r="Q11">
        <f>0+I12</f>
      </c>
      <c>
        <f>0+O12</f>
      </c>
    </row>
    <row r="12" spans="1:16" ht="12.75">
      <c r="A12" s="26" t="s">
        <v>60</v>
      </c>
      <c s="31" t="s">
        <v>39</v>
      </c>
      <c s="31" t="s">
        <v>864</v>
      </c>
      <c s="26" t="s">
        <v>77</v>
      </c>
      <c s="32" t="s">
        <v>865</v>
      </c>
      <c s="33" t="s">
        <v>399</v>
      </c>
      <c s="34">
        <v>26</v>
      </c>
      <c s="35">
        <v>0</v>
      </c>
      <c s="35">
        <f>ROUND(ROUND(H12,2)*ROUND(G12,3),2)</f>
      </c>
      <c s="33" t="s">
        <v>64</v>
      </c>
      <c r="O12">
        <f>(I12*21)/100</f>
      </c>
      <c t="s">
        <v>33</v>
      </c>
    </row>
    <row r="13" spans="1:5" ht="12.75">
      <c r="A13" s="36" t="s">
        <v>65</v>
      </c>
      <c r="E13" s="37" t="s">
        <v>77</v>
      </c>
    </row>
    <row r="14" spans="1:5" ht="38.25">
      <c r="A14" s="38" t="s">
        <v>67</v>
      </c>
      <c r="E14" s="39" t="s">
        <v>866</v>
      </c>
    </row>
    <row r="15" spans="1:5" ht="25.5">
      <c r="A15" t="s">
        <v>69</v>
      </c>
      <c r="E15" s="37" t="s">
        <v>867</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0+O11+O24+O61+O114</f>
      </c>
      <c t="s">
        <v>32</v>
      </c>
    </row>
    <row r="3" spans="1:16" ht="15" customHeight="1">
      <c r="A3" t="s">
        <v>12</v>
      </c>
      <c s="12" t="s">
        <v>14</v>
      </c>
      <c s="13" t="s">
        <v>15</v>
      </c>
      <c s="1"/>
      <c s="14" t="s">
        <v>16</v>
      </c>
      <c s="1"/>
      <c s="9"/>
      <c s="8" t="s">
        <v>868</v>
      </c>
      <c s="43">
        <f>0+I11+I24+I61+I114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
      <c s="1"/>
      <c s="1"/>
      <c s="1"/>
      <c s="1"/>
      <c r="O5" t="s">
        <v>31</v>
      </c>
      <c t="s">
        <v>33</v>
      </c>
    </row>
    <row r="6" spans="1:10" ht="12.75" customHeight="1">
      <c r="A6" t="s">
        <v>24</v>
      </c>
      <c s="12" t="s">
        <v>18</v>
      </c>
      <c s="13" t="s">
        <v>860</v>
      </c>
      <c s="1"/>
      <c s="14" t="s">
        <v>26</v>
      </c>
      <c s="12"/>
      <c s="1"/>
      <c s="1"/>
      <c s="1"/>
      <c s="1"/>
    </row>
    <row r="7" spans="1:10" ht="12.75" customHeight="1">
      <c r="A7" t="s">
        <v>27</v>
      </c>
      <c s="16" t="s">
        <v>28</v>
      </c>
      <c s="17" t="s">
        <v>868</v>
      </c>
      <c s="6"/>
      <c s="18" t="s">
        <v>869</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f>
      </c>
      <c>
        <f>0+O12+O16+O20</f>
      </c>
    </row>
    <row r="12" spans="1:16" ht="12.75">
      <c r="A12" s="26" t="s">
        <v>60</v>
      </c>
      <c s="31" t="s">
        <v>39</v>
      </c>
      <c s="31" t="s">
        <v>61</v>
      </c>
      <c s="26" t="s">
        <v>39</v>
      </c>
      <c s="32" t="s">
        <v>62</v>
      </c>
      <c s="33" t="s">
        <v>63</v>
      </c>
      <c s="34">
        <v>695.678</v>
      </c>
      <c s="35">
        <v>0</v>
      </c>
      <c s="35">
        <f>ROUND(ROUND(H12,2)*ROUND(G12,3),2)</f>
      </c>
      <c s="33" t="s">
        <v>64</v>
      </c>
      <c r="O12">
        <f>(I12*21)/100</f>
      </c>
      <c t="s">
        <v>33</v>
      </c>
    </row>
    <row r="13" spans="1:5" ht="38.25">
      <c r="A13" s="36" t="s">
        <v>65</v>
      </c>
      <c r="E13" s="37" t="s">
        <v>66</v>
      </c>
    </row>
    <row r="14" spans="1:5" ht="76.5">
      <c r="A14" s="38" t="s">
        <v>67</v>
      </c>
      <c r="E14" s="39" t="s">
        <v>871</v>
      </c>
    </row>
    <row r="15" spans="1:5" ht="25.5">
      <c r="A15" t="s">
        <v>69</v>
      </c>
      <c r="E15" s="37" t="s">
        <v>70</v>
      </c>
    </row>
    <row r="16" spans="1:16" ht="12.75">
      <c r="A16" s="26" t="s">
        <v>60</v>
      </c>
      <c s="31" t="s">
        <v>33</v>
      </c>
      <c s="31" t="s">
        <v>61</v>
      </c>
      <c s="26" t="s">
        <v>33</v>
      </c>
      <c s="32" t="s">
        <v>62</v>
      </c>
      <c s="33" t="s">
        <v>63</v>
      </c>
      <c s="34">
        <v>50.141</v>
      </c>
      <c s="35">
        <v>0</v>
      </c>
      <c s="35">
        <f>ROUND(ROUND(H16,2)*ROUND(G16,3),2)</f>
      </c>
      <c s="33" t="s">
        <v>64</v>
      </c>
      <c r="O16">
        <f>(I16*21)/100</f>
      </c>
      <c t="s">
        <v>33</v>
      </c>
    </row>
    <row r="17" spans="1:5" ht="38.25">
      <c r="A17" s="36" t="s">
        <v>65</v>
      </c>
      <c r="E17" s="37" t="s">
        <v>71</v>
      </c>
    </row>
    <row r="18" spans="1:5" ht="127.5">
      <c r="A18" s="38" t="s">
        <v>67</v>
      </c>
      <c r="E18" s="39" t="s">
        <v>872</v>
      </c>
    </row>
    <row r="19" spans="1:5" ht="25.5">
      <c r="A19" t="s">
        <v>69</v>
      </c>
      <c r="E19" s="37" t="s">
        <v>70</v>
      </c>
    </row>
    <row r="20" spans="1:16" ht="12.75">
      <c r="A20" s="26" t="s">
        <v>60</v>
      </c>
      <c s="31" t="s">
        <v>32</v>
      </c>
      <c s="31" t="s">
        <v>61</v>
      </c>
      <c s="26" t="s">
        <v>32</v>
      </c>
      <c s="32" t="s">
        <v>62</v>
      </c>
      <c s="33" t="s">
        <v>63</v>
      </c>
      <c s="34">
        <v>98.801</v>
      </c>
      <c s="35">
        <v>0</v>
      </c>
      <c s="35">
        <f>ROUND(ROUND(H20,2)*ROUND(G20,3),2)</f>
      </c>
      <c s="33" t="s">
        <v>64</v>
      </c>
      <c r="O20">
        <f>(I20*21)/100</f>
      </c>
      <c t="s">
        <v>33</v>
      </c>
    </row>
    <row r="21" spans="1:5" ht="38.25">
      <c r="A21" s="36" t="s">
        <v>65</v>
      </c>
      <c r="E21" s="37" t="s">
        <v>73</v>
      </c>
    </row>
    <row r="22" spans="1:5" ht="89.25">
      <c r="A22" s="38" t="s">
        <v>67</v>
      </c>
      <c r="E22" s="39" t="s">
        <v>873</v>
      </c>
    </row>
    <row r="23" spans="1:5" ht="25.5">
      <c r="A23" t="s">
        <v>69</v>
      </c>
      <c r="E23" s="37" t="s">
        <v>70</v>
      </c>
    </row>
    <row r="24" spans="1:18" ht="12.75" customHeight="1">
      <c r="A24" s="6" t="s">
        <v>58</v>
      </c>
      <c s="6"/>
      <c s="41" t="s">
        <v>39</v>
      </c>
      <c s="6"/>
      <c s="29" t="s">
        <v>590</v>
      </c>
      <c s="6"/>
      <c s="6"/>
      <c s="6"/>
      <c s="42">
        <f>0+Q24</f>
      </c>
      <c s="6"/>
      <c r="O24">
        <f>0+R24</f>
      </c>
      <c r="Q24">
        <f>0+I25+I29+I33+I37+I41+I45+I49+I53+I57</f>
      </c>
      <c>
        <f>0+O25+O29+O33+O37+O41+O45+O49+O53+O57</f>
      </c>
    </row>
    <row r="25" spans="1:16" ht="25.5">
      <c r="A25" s="26" t="s">
        <v>60</v>
      </c>
      <c s="31" t="s">
        <v>388</v>
      </c>
      <c s="31" t="s">
        <v>103</v>
      </c>
      <c s="26" t="s">
        <v>77</v>
      </c>
      <c s="32" t="s">
        <v>104</v>
      </c>
      <c s="33" t="s">
        <v>98</v>
      </c>
      <c s="34">
        <v>41.167</v>
      </c>
      <c s="35">
        <v>0</v>
      </c>
      <c s="35">
        <f>ROUND(ROUND(H25,2)*ROUND(G25,3),2)</f>
      </c>
      <c s="33" t="s">
        <v>64</v>
      </c>
      <c r="O25">
        <f>(I25*21)/100</f>
      </c>
      <c t="s">
        <v>33</v>
      </c>
    </row>
    <row r="26" spans="1:5" ht="12.75">
      <c r="A26" s="36" t="s">
        <v>65</v>
      </c>
      <c r="E26" s="37" t="s">
        <v>77</v>
      </c>
    </row>
    <row r="27" spans="1:5" ht="408">
      <c r="A27" s="38" t="s">
        <v>67</v>
      </c>
      <c r="E27" s="39" t="s">
        <v>874</v>
      </c>
    </row>
    <row r="28" spans="1:5" ht="63.75">
      <c r="A28" t="s">
        <v>69</v>
      </c>
      <c r="E28" s="37" t="s">
        <v>101</v>
      </c>
    </row>
    <row r="29" spans="1:16" ht="12.75">
      <c r="A29" s="26" t="s">
        <v>60</v>
      </c>
      <c s="31" t="s">
        <v>573</v>
      </c>
      <c s="31" t="s">
        <v>875</v>
      </c>
      <c s="26" t="s">
        <v>77</v>
      </c>
      <c s="32" t="s">
        <v>876</v>
      </c>
      <c s="33" t="s">
        <v>98</v>
      </c>
      <c s="34">
        <v>13.125</v>
      </c>
      <c s="35">
        <v>0</v>
      </c>
      <c s="35">
        <f>ROUND(ROUND(H29,2)*ROUND(G29,3),2)</f>
      </c>
      <c s="33" t="s">
        <v>64</v>
      </c>
      <c r="O29">
        <f>(I29*21)/100</f>
      </c>
      <c t="s">
        <v>33</v>
      </c>
    </row>
    <row r="30" spans="1:5" ht="12.75">
      <c r="A30" s="36" t="s">
        <v>65</v>
      </c>
      <c r="E30" s="37" t="s">
        <v>77</v>
      </c>
    </row>
    <row r="31" spans="1:5" ht="191.25">
      <c r="A31" s="38" t="s">
        <v>67</v>
      </c>
      <c r="E31" s="39" t="s">
        <v>877</v>
      </c>
    </row>
    <row r="32" spans="1:5" ht="63.75">
      <c r="A32" t="s">
        <v>69</v>
      </c>
      <c r="E32" s="37" t="s">
        <v>101</v>
      </c>
    </row>
    <row r="33" spans="1:16" ht="12.75">
      <c r="A33" s="26" t="s">
        <v>60</v>
      </c>
      <c s="31" t="s">
        <v>878</v>
      </c>
      <c s="31" t="s">
        <v>879</v>
      </c>
      <c s="26" t="s">
        <v>77</v>
      </c>
      <c s="32" t="s">
        <v>880</v>
      </c>
      <c s="33" t="s">
        <v>98</v>
      </c>
      <c s="34">
        <v>7.825</v>
      </c>
      <c s="35">
        <v>0</v>
      </c>
      <c s="35">
        <f>ROUND(ROUND(H33,2)*ROUND(G33,3),2)</f>
      </c>
      <c s="33" t="s">
        <v>64</v>
      </c>
      <c r="O33">
        <f>(I33*21)/100</f>
      </c>
      <c t="s">
        <v>33</v>
      </c>
    </row>
    <row r="34" spans="1:5" ht="12.75">
      <c r="A34" s="36" t="s">
        <v>65</v>
      </c>
      <c r="E34" s="37" t="s">
        <v>77</v>
      </c>
    </row>
    <row r="35" spans="1:5" ht="191.25">
      <c r="A35" s="38" t="s">
        <v>67</v>
      </c>
      <c r="E35" s="39" t="s">
        <v>881</v>
      </c>
    </row>
    <row r="36" spans="1:5" ht="63.75">
      <c r="A36" t="s">
        <v>69</v>
      </c>
      <c r="E36" s="37" t="s">
        <v>101</v>
      </c>
    </row>
    <row r="37" spans="1:16" ht="25.5">
      <c r="A37" s="26" t="s">
        <v>60</v>
      </c>
      <c s="31" t="s">
        <v>578</v>
      </c>
      <c s="31" t="s">
        <v>115</v>
      </c>
      <c s="26" t="s">
        <v>77</v>
      </c>
      <c s="32" t="s">
        <v>116</v>
      </c>
      <c s="33" t="s">
        <v>98</v>
      </c>
      <c s="34">
        <v>132.579</v>
      </c>
      <c s="35">
        <v>0</v>
      </c>
      <c s="35">
        <f>ROUND(ROUND(H37,2)*ROUND(G37,3),2)</f>
      </c>
      <c s="33" t="s">
        <v>64</v>
      </c>
      <c r="O37">
        <f>(I37*21)/100</f>
      </c>
      <c t="s">
        <v>33</v>
      </c>
    </row>
    <row r="38" spans="1:5" ht="12.75">
      <c r="A38" s="36" t="s">
        <v>65</v>
      </c>
      <c r="E38" s="37" t="s">
        <v>77</v>
      </c>
    </row>
    <row r="39" spans="1:5" ht="409.5">
      <c r="A39" s="38" t="s">
        <v>67</v>
      </c>
      <c r="E39" s="39" t="s">
        <v>882</v>
      </c>
    </row>
    <row r="40" spans="1:5" ht="63.75">
      <c r="A40" t="s">
        <v>69</v>
      </c>
      <c r="E40" s="37" t="s">
        <v>101</v>
      </c>
    </row>
    <row r="41" spans="1:16" ht="25.5">
      <c r="A41" s="26" t="s">
        <v>60</v>
      </c>
      <c s="31" t="s">
        <v>138</v>
      </c>
      <c s="31" t="s">
        <v>883</v>
      </c>
      <c s="26" t="s">
        <v>77</v>
      </c>
      <c s="32" t="s">
        <v>884</v>
      </c>
      <c s="33" t="s">
        <v>233</v>
      </c>
      <c s="34">
        <v>34</v>
      </c>
      <c s="35">
        <v>0</v>
      </c>
      <c s="35">
        <f>ROUND(ROUND(H41,2)*ROUND(G41,3),2)</f>
      </c>
      <c s="33" t="s">
        <v>64</v>
      </c>
      <c r="O41">
        <f>(I41*21)/100</f>
      </c>
      <c t="s">
        <v>33</v>
      </c>
    </row>
    <row r="42" spans="1:5" ht="12.75">
      <c r="A42" s="36" t="s">
        <v>65</v>
      </c>
      <c r="E42" s="37" t="s">
        <v>77</v>
      </c>
    </row>
    <row r="43" spans="1:5" ht="165.75">
      <c r="A43" s="38" t="s">
        <v>67</v>
      </c>
      <c r="E43" s="39" t="s">
        <v>885</v>
      </c>
    </row>
    <row r="44" spans="1:5" ht="63.75">
      <c r="A44" t="s">
        <v>69</v>
      </c>
      <c r="E44" s="37" t="s">
        <v>101</v>
      </c>
    </row>
    <row r="45" spans="1:16" ht="12.75">
      <c r="A45" s="26" t="s">
        <v>60</v>
      </c>
      <c s="31" t="s">
        <v>847</v>
      </c>
      <c s="31" t="s">
        <v>124</v>
      </c>
      <c s="26" t="s">
        <v>77</v>
      </c>
      <c s="32" t="s">
        <v>125</v>
      </c>
      <c s="33" t="s">
        <v>98</v>
      </c>
      <c s="34">
        <v>0.756</v>
      </c>
      <c s="35">
        <v>0</v>
      </c>
      <c s="35">
        <f>ROUND(ROUND(H45,2)*ROUND(G45,3),2)</f>
      </c>
      <c s="33" t="s">
        <v>64</v>
      </c>
      <c r="O45">
        <f>(I45*21)/100</f>
      </c>
      <c t="s">
        <v>33</v>
      </c>
    </row>
    <row r="46" spans="1:5" ht="12.75">
      <c r="A46" s="36" t="s">
        <v>65</v>
      </c>
      <c r="E46" s="37" t="s">
        <v>77</v>
      </c>
    </row>
    <row r="47" spans="1:5" ht="153">
      <c r="A47" s="38" t="s">
        <v>67</v>
      </c>
      <c r="E47" s="39" t="s">
        <v>886</v>
      </c>
    </row>
    <row r="48" spans="1:5" ht="63.75">
      <c r="A48" t="s">
        <v>69</v>
      </c>
      <c r="E48" s="37" t="s">
        <v>101</v>
      </c>
    </row>
    <row r="49" spans="1:16" ht="12.75">
      <c r="A49" s="26" t="s">
        <v>60</v>
      </c>
      <c s="31" t="s">
        <v>253</v>
      </c>
      <c s="31" t="s">
        <v>183</v>
      </c>
      <c s="26" t="s">
        <v>77</v>
      </c>
      <c s="32" t="s">
        <v>184</v>
      </c>
      <c s="33" t="s">
        <v>98</v>
      </c>
      <c s="34">
        <v>215.26</v>
      </c>
      <c s="35">
        <v>0</v>
      </c>
      <c s="35">
        <f>ROUND(ROUND(H49,2)*ROUND(G49,3),2)</f>
      </c>
      <c s="33" t="s">
        <v>64</v>
      </c>
      <c r="O49">
        <f>(I49*21)/100</f>
      </c>
      <c t="s">
        <v>33</v>
      </c>
    </row>
    <row r="50" spans="1:5" ht="12.75">
      <c r="A50" s="36" t="s">
        <v>65</v>
      </c>
      <c r="E50" s="37" t="s">
        <v>77</v>
      </c>
    </row>
    <row r="51" spans="1:5" ht="409.5">
      <c r="A51" s="38" t="s">
        <v>67</v>
      </c>
      <c r="E51" s="39" t="s">
        <v>887</v>
      </c>
    </row>
    <row r="52" spans="1:5" ht="369.75">
      <c r="A52" t="s">
        <v>69</v>
      </c>
      <c r="E52" s="37" t="s">
        <v>142</v>
      </c>
    </row>
    <row r="53" spans="1:16" ht="12.75">
      <c r="A53" s="26" t="s">
        <v>60</v>
      </c>
      <c s="31" t="s">
        <v>888</v>
      </c>
      <c s="31" t="s">
        <v>149</v>
      </c>
      <c s="26" t="s">
        <v>77</v>
      </c>
      <c s="32" t="s">
        <v>150</v>
      </c>
      <c s="33" t="s">
        <v>98</v>
      </c>
      <c s="34">
        <v>7.31</v>
      </c>
      <c s="35">
        <v>0</v>
      </c>
      <c s="35">
        <f>ROUND(ROUND(H53,2)*ROUND(G53,3),2)</f>
      </c>
      <c s="33" t="s">
        <v>64</v>
      </c>
      <c r="O53">
        <f>(I53*21)/100</f>
      </c>
      <c t="s">
        <v>33</v>
      </c>
    </row>
    <row r="54" spans="1:5" ht="12.75">
      <c r="A54" s="36" t="s">
        <v>65</v>
      </c>
      <c r="E54" s="37" t="s">
        <v>77</v>
      </c>
    </row>
    <row r="55" spans="1:5" ht="178.5">
      <c r="A55" s="38" t="s">
        <v>67</v>
      </c>
      <c r="E55" s="39" t="s">
        <v>889</v>
      </c>
    </row>
    <row r="56" spans="1:5" ht="280.5">
      <c r="A56" t="s">
        <v>69</v>
      </c>
      <c r="E56" s="37" t="s">
        <v>152</v>
      </c>
    </row>
    <row r="57" spans="1:16" ht="12.75">
      <c r="A57" s="26" t="s">
        <v>60</v>
      </c>
      <c s="31" t="s">
        <v>412</v>
      </c>
      <c s="31" t="s">
        <v>159</v>
      </c>
      <c s="26" t="s">
        <v>77</v>
      </c>
      <c s="32" t="s">
        <v>160</v>
      </c>
      <c s="33" t="s">
        <v>93</v>
      </c>
      <c s="34">
        <v>1035.515</v>
      </c>
      <c s="35">
        <v>0</v>
      </c>
      <c s="35">
        <f>ROUND(ROUND(H57,2)*ROUND(G57,3),2)</f>
      </c>
      <c s="33" t="s">
        <v>64</v>
      </c>
      <c r="O57">
        <f>(I57*21)/100</f>
      </c>
      <c t="s">
        <v>33</v>
      </c>
    </row>
    <row r="58" spans="1:5" ht="12.75">
      <c r="A58" s="36" t="s">
        <v>65</v>
      </c>
      <c r="E58" s="37" t="s">
        <v>77</v>
      </c>
    </row>
    <row r="59" spans="1:5" ht="409.5">
      <c r="A59" s="38" t="s">
        <v>67</v>
      </c>
      <c r="E59" s="39" t="s">
        <v>890</v>
      </c>
    </row>
    <row r="60" spans="1:5" ht="25.5">
      <c r="A60" t="s">
        <v>69</v>
      </c>
      <c r="E60" s="37" t="s">
        <v>162</v>
      </c>
    </row>
    <row r="61" spans="1:18" ht="12.75" customHeight="1">
      <c r="A61" s="6" t="s">
        <v>58</v>
      </c>
      <c s="6"/>
      <c s="41" t="s">
        <v>45</v>
      </c>
      <c s="6"/>
      <c s="29" t="s">
        <v>35</v>
      </c>
      <c s="6"/>
      <c s="6"/>
      <c s="6"/>
      <c s="42">
        <f>0+Q61</f>
      </c>
      <c s="6"/>
      <c r="O61">
        <f>0+R61</f>
      </c>
      <c r="Q61">
        <f>0+I62+I66+I70+I74+I78+I82+I86+I90+I94+I98+I102+I106+I110</f>
      </c>
      <c>
        <f>0+O62+O66+O70+O74+O78+O82+O86+O90+O94+O98+O102+O106+O110</f>
      </c>
    </row>
    <row r="62" spans="1:16" ht="12.75">
      <c r="A62" s="26" t="s">
        <v>60</v>
      </c>
      <c s="31" t="s">
        <v>43</v>
      </c>
      <c s="31" t="s">
        <v>309</v>
      </c>
      <c s="26" t="s">
        <v>39</v>
      </c>
      <c s="32" t="s">
        <v>310</v>
      </c>
      <c s="33" t="s">
        <v>93</v>
      </c>
      <c s="34">
        <v>587.335</v>
      </c>
      <c s="35">
        <v>0</v>
      </c>
      <c s="35">
        <f>ROUND(ROUND(H62,2)*ROUND(G62,3),2)</f>
      </c>
      <c s="33" t="s">
        <v>64</v>
      </c>
      <c r="O62">
        <f>(I62*21)/100</f>
      </c>
      <c t="s">
        <v>33</v>
      </c>
    </row>
    <row r="63" spans="1:5" ht="12.75">
      <c r="A63" s="36" t="s">
        <v>65</v>
      </c>
      <c r="E63" s="37" t="s">
        <v>77</v>
      </c>
    </row>
    <row r="64" spans="1:5" ht="409.5">
      <c r="A64" s="38" t="s">
        <v>67</v>
      </c>
      <c r="E64" s="39" t="s">
        <v>891</v>
      </c>
    </row>
    <row r="65" spans="1:5" ht="51">
      <c r="A65" t="s">
        <v>69</v>
      </c>
      <c r="E65" s="37" t="s">
        <v>308</v>
      </c>
    </row>
    <row r="66" spans="1:16" ht="12.75">
      <c r="A66" s="26" t="s">
        <v>60</v>
      </c>
      <c s="31" t="s">
        <v>437</v>
      </c>
      <c s="31" t="s">
        <v>309</v>
      </c>
      <c s="26" t="s">
        <v>33</v>
      </c>
      <c s="32" t="s">
        <v>310</v>
      </c>
      <c s="33" t="s">
        <v>93</v>
      </c>
      <c s="34">
        <v>1147.015</v>
      </c>
      <c s="35">
        <v>0</v>
      </c>
      <c s="35">
        <f>ROUND(ROUND(H66,2)*ROUND(G66,3),2)</f>
      </c>
      <c s="33" t="s">
        <v>64</v>
      </c>
      <c r="O66">
        <f>(I66*21)/100</f>
      </c>
      <c t="s">
        <v>33</v>
      </c>
    </row>
    <row r="67" spans="1:5" ht="12.75">
      <c r="A67" s="36" t="s">
        <v>65</v>
      </c>
      <c r="E67" s="37" t="s">
        <v>77</v>
      </c>
    </row>
    <row r="68" spans="1:5" ht="409.5">
      <c r="A68" s="38" t="s">
        <v>67</v>
      </c>
      <c r="E68" s="39" t="s">
        <v>892</v>
      </c>
    </row>
    <row r="69" spans="1:5" ht="51">
      <c r="A69" t="s">
        <v>69</v>
      </c>
      <c r="E69" s="37" t="s">
        <v>308</v>
      </c>
    </row>
    <row r="70" spans="1:16" ht="12.75">
      <c r="A70" s="26" t="s">
        <v>60</v>
      </c>
      <c s="31" t="s">
        <v>45</v>
      </c>
      <c s="31" t="s">
        <v>313</v>
      </c>
      <c s="26" t="s">
        <v>77</v>
      </c>
      <c s="32" t="s">
        <v>314</v>
      </c>
      <c s="33" t="s">
        <v>93</v>
      </c>
      <c s="34">
        <v>151.76</v>
      </c>
      <c s="35">
        <v>0</v>
      </c>
      <c s="35">
        <f>ROUND(ROUND(H70,2)*ROUND(G70,3),2)</f>
      </c>
      <c s="33" t="s">
        <v>64</v>
      </c>
      <c r="O70">
        <f>(I70*21)/100</f>
      </c>
      <c t="s">
        <v>33</v>
      </c>
    </row>
    <row r="71" spans="1:5" ht="12.75">
      <c r="A71" s="36" t="s">
        <v>65</v>
      </c>
      <c r="E71" s="37" t="s">
        <v>77</v>
      </c>
    </row>
    <row r="72" spans="1:5" ht="242.25">
      <c r="A72" s="38" t="s">
        <v>67</v>
      </c>
      <c r="E72" s="39" t="s">
        <v>893</v>
      </c>
    </row>
    <row r="73" spans="1:5" ht="51">
      <c r="A73" t="s">
        <v>69</v>
      </c>
      <c r="E73" s="37" t="s">
        <v>308</v>
      </c>
    </row>
    <row r="74" spans="1:16" ht="12.75">
      <c r="A74" s="26" t="s">
        <v>60</v>
      </c>
      <c s="31" t="s">
        <v>47</v>
      </c>
      <c s="31" t="s">
        <v>894</v>
      </c>
      <c s="26" t="s">
        <v>77</v>
      </c>
      <c s="32" t="s">
        <v>895</v>
      </c>
      <c s="33" t="s">
        <v>93</v>
      </c>
      <c s="34">
        <v>151.76</v>
      </c>
      <c s="35">
        <v>0</v>
      </c>
      <c s="35">
        <f>ROUND(ROUND(H74,2)*ROUND(G74,3),2)</f>
      </c>
      <c s="33" t="s">
        <v>64</v>
      </c>
      <c r="O74">
        <f>(I74*21)/100</f>
      </c>
      <c t="s">
        <v>33</v>
      </c>
    </row>
    <row r="75" spans="1:5" ht="12.75">
      <c r="A75" s="36" t="s">
        <v>65</v>
      </c>
      <c r="E75" s="37" t="s">
        <v>77</v>
      </c>
    </row>
    <row r="76" spans="1:5" ht="229.5">
      <c r="A76" s="38" t="s">
        <v>67</v>
      </c>
      <c r="E76" s="39" t="s">
        <v>896</v>
      </c>
    </row>
    <row r="77" spans="1:5" ht="102">
      <c r="A77" t="s">
        <v>69</v>
      </c>
      <c r="E77" s="37" t="s">
        <v>320</v>
      </c>
    </row>
    <row r="78" spans="1:16" ht="12.75">
      <c r="A78" s="26" t="s">
        <v>60</v>
      </c>
      <c s="31" t="s">
        <v>200</v>
      </c>
      <c s="31" t="s">
        <v>897</v>
      </c>
      <c s="26" t="s">
        <v>77</v>
      </c>
      <c s="32" t="s">
        <v>898</v>
      </c>
      <c s="33" t="s">
        <v>93</v>
      </c>
      <c s="34">
        <v>521.535</v>
      </c>
      <c s="35">
        <v>0</v>
      </c>
      <c s="35">
        <f>ROUND(ROUND(H78,2)*ROUND(G78,3),2)</f>
      </c>
      <c s="33" t="s">
        <v>64</v>
      </c>
      <c r="O78">
        <f>(I78*21)/100</f>
      </c>
      <c t="s">
        <v>33</v>
      </c>
    </row>
    <row r="79" spans="1:5" ht="12.75">
      <c r="A79" s="36" t="s">
        <v>65</v>
      </c>
      <c r="E79" s="37" t="s">
        <v>77</v>
      </c>
    </row>
    <row r="80" spans="1:5" ht="409.5">
      <c r="A80" s="38" t="s">
        <v>67</v>
      </c>
      <c r="E80" s="39" t="s">
        <v>899</v>
      </c>
    </row>
    <row r="81" spans="1:5" ht="102">
      <c r="A81" t="s">
        <v>69</v>
      </c>
      <c r="E81" s="37" t="s">
        <v>320</v>
      </c>
    </row>
    <row r="82" spans="1:16" ht="12.75">
      <c r="A82" s="26" t="s">
        <v>60</v>
      </c>
      <c s="31" t="s">
        <v>365</v>
      </c>
      <c s="31" t="s">
        <v>900</v>
      </c>
      <c s="26" t="s">
        <v>77</v>
      </c>
      <c s="32" t="s">
        <v>901</v>
      </c>
      <c s="33" t="s">
        <v>93</v>
      </c>
      <c s="34">
        <v>392.235</v>
      </c>
      <c s="35">
        <v>0</v>
      </c>
      <c s="35">
        <f>ROUND(ROUND(H82,2)*ROUND(G82,3),2)</f>
      </c>
      <c s="33" t="s">
        <v>64</v>
      </c>
      <c r="O82">
        <f>(I82*21)/100</f>
      </c>
      <c t="s">
        <v>33</v>
      </c>
    </row>
    <row r="83" spans="1:5" ht="12.75">
      <c r="A83" s="36" t="s">
        <v>65</v>
      </c>
      <c r="E83" s="37" t="s">
        <v>77</v>
      </c>
    </row>
    <row r="84" spans="1:5" ht="409.5">
      <c r="A84" s="38" t="s">
        <v>67</v>
      </c>
      <c r="E84" s="39" t="s">
        <v>902</v>
      </c>
    </row>
    <row r="85" spans="1:5" ht="51">
      <c r="A85" t="s">
        <v>69</v>
      </c>
      <c r="E85" s="37" t="s">
        <v>336</v>
      </c>
    </row>
    <row r="86" spans="1:16" ht="12.75">
      <c r="A86" s="26" t="s">
        <v>60</v>
      </c>
      <c s="31" t="s">
        <v>75</v>
      </c>
      <c s="31" t="s">
        <v>339</v>
      </c>
      <c s="26" t="s">
        <v>77</v>
      </c>
      <c s="32" t="s">
        <v>340</v>
      </c>
      <c s="33" t="s">
        <v>93</v>
      </c>
      <c s="34">
        <v>138.5</v>
      </c>
      <c s="35">
        <v>0</v>
      </c>
      <c s="35">
        <f>ROUND(ROUND(H86,2)*ROUND(G86,3),2)</f>
      </c>
      <c s="33" t="s">
        <v>64</v>
      </c>
      <c r="O86">
        <f>(I86*21)/100</f>
      </c>
      <c t="s">
        <v>33</v>
      </c>
    </row>
    <row r="87" spans="1:5" ht="12.75">
      <c r="A87" s="36" t="s">
        <v>65</v>
      </c>
      <c r="E87" s="37" t="s">
        <v>77</v>
      </c>
    </row>
    <row r="88" spans="1:5" ht="280.5">
      <c r="A88" s="38" t="s">
        <v>67</v>
      </c>
      <c r="E88" s="39" t="s">
        <v>903</v>
      </c>
    </row>
    <row r="89" spans="1:5" ht="51">
      <c r="A89" t="s">
        <v>69</v>
      </c>
      <c r="E89" s="37" t="s">
        <v>342</v>
      </c>
    </row>
    <row r="90" spans="1:16" ht="12.75">
      <c r="A90" s="26" t="s">
        <v>60</v>
      </c>
      <c s="31" t="s">
        <v>52</v>
      </c>
      <c s="31" t="s">
        <v>344</v>
      </c>
      <c s="26" t="s">
        <v>77</v>
      </c>
      <c s="32" t="s">
        <v>345</v>
      </c>
      <c s="33" t="s">
        <v>93</v>
      </c>
      <c s="34">
        <v>249.475</v>
      </c>
      <c s="35">
        <v>0</v>
      </c>
      <c s="35">
        <f>ROUND(ROUND(H90,2)*ROUND(G90,3),2)</f>
      </c>
      <c s="33" t="s">
        <v>64</v>
      </c>
      <c r="O90">
        <f>(I90*21)/100</f>
      </c>
      <c t="s">
        <v>33</v>
      </c>
    </row>
    <row r="91" spans="1:5" ht="12.75">
      <c r="A91" s="36" t="s">
        <v>65</v>
      </c>
      <c r="E91" s="37" t="s">
        <v>77</v>
      </c>
    </row>
    <row r="92" spans="1:5" ht="293.25">
      <c r="A92" s="38" t="s">
        <v>67</v>
      </c>
      <c r="E92" s="39" t="s">
        <v>904</v>
      </c>
    </row>
    <row r="93" spans="1:5" ht="140.25">
      <c r="A93" t="s">
        <v>69</v>
      </c>
      <c r="E93" s="37" t="s">
        <v>347</v>
      </c>
    </row>
    <row r="94" spans="1:16" ht="12.75">
      <c r="A94" s="26" t="s">
        <v>60</v>
      </c>
      <c s="31" t="s">
        <v>50</v>
      </c>
      <c s="31" t="s">
        <v>348</v>
      </c>
      <c s="26" t="s">
        <v>77</v>
      </c>
      <c s="32" t="s">
        <v>349</v>
      </c>
      <c s="33" t="s">
        <v>93</v>
      </c>
      <c s="34">
        <v>151.76</v>
      </c>
      <c s="35">
        <v>0</v>
      </c>
      <c s="35">
        <f>ROUND(ROUND(H94,2)*ROUND(G94,3),2)</f>
      </c>
      <c s="33" t="s">
        <v>64</v>
      </c>
      <c r="O94">
        <f>(I94*21)/100</f>
      </c>
      <c t="s">
        <v>33</v>
      </c>
    </row>
    <row r="95" spans="1:5" ht="12.75">
      <c r="A95" s="36" t="s">
        <v>65</v>
      </c>
      <c r="E95" s="37" t="s">
        <v>77</v>
      </c>
    </row>
    <row r="96" spans="1:5" ht="229.5">
      <c r="A96" s="38" t="s">
        <v>67</v>
      </c>
      <c r="E96" s="39" t="s">
        <v>905</v>
      </c>
    </row>
    <row r="97" spans="1:5" ht="140.25">
      <c r="A97" t="s">
        <v>69</v>
      </c>
      <c r="E97" s="37" t="s">
        <v>347</v>
      </c>
    </row>
    <row r="98" spans="1:16" ht="12.75">
      <c r="A98" s="26" t="s">
        <v>60</v>
      </c>
      <c s="31" t="s">
        <v>54</v>
      </c>
      <c s="31" t="s">
        <v>352</v>
      </c>
      <c s="26" t="s">
        <v>77</v>
      </c>
      <c s="32" t="s">
        <v>353</v>
      </c>
      <c s="33" t="s">
        <v>93</v>
      </c>
      <c s="34">
        <v>249.475</v>
      </c>
      <c s="35">
        <v>0</v>
      </c>
      <c s="35">
        <f>ROUND(ROUND(H98,2)*ROUND(G98,3),2)</f>
      </c>
      <c s="33" t="s">
        <v>64</v>
      </c>
      <c r="O98">
        <f>(I98*21)/100</f>
      </c>
      <c t="s">
        <v>33</v>
      </c>
    </row>
    <row r="99" spans="1:5" ht="12.75">
      <c r="A99" s="36" t="s">
        <v>65</v>
      </c>
      <c r="E99" s="37" t="s">
        <v>77</v>
      </c>
    </row>
    <row r="100" spans="1:5" ht="293.25">
      <c r="A100" s="38" t="s">
        <v>67</v>
      </c>
      <c r="E100" s="39" t="s">
        <v>906</v>
      </c>
    </row>
    <row r="101" spans="1:5" ht="140.25">
      <c r="A101" t="s">
        <v>69</v>
      </c>
      <c r="E101" s="37" t="s">
        <v>347</v>
      </c>
    </row>
    <row r="102" spans="1:16" ht="12.75">
      <c r="A102" s="26" t="s">
        <v>60</v>
      </c>
      <c s="31" t="s">
        <v>312</v>
      </c>
      <c s="31" t="s">
        <v>907</v>
      </c>
      <c s="26" t="s">
        <v>77</v>
      </c>
      <c s="32" t="s">
        <v>908</v>
      </c>
      <c s="33" t="s">
        <v>93</v>
      </c>
      <c s="34">
        <v>106.385</v>
      </c>
      <c s="35">
        <v>0</v>
      </c>
      <c s="35">
        <f>ROUND(ROUND(H102,2)*ROUND(G102,3),2)</f>
      </c>
      <c s="33" t="s">
        <v>64</v>
      </c>
      <c r="O102">
        <f>(I102*21)/100</f>
      </c>
      <c t="s">
        <v>33</v>
      </c>
    </row>
    <row r="103" spans="1:5" ht="12.75">
      <c r="A103" s="36" t="s">
        <v>65</v>
      </c>
      <c r="E103" s="37" t="s">
        <v>77</v>
      </c>
    </row>
    <row r="104" spans="1:5" ht="191.25">
      <c r="A104" s="38" t="s">
        <v>67</v>
      </c>
      <c r="E104" s="39" t="s">
        <v>909</v>
      </c>
    </row>
    <row r="105" spans="1:5" ht="153">
      <c r="A105" t="s">
        <v>69</v>
      </c>
      <c r="E105" s="37" t="s">
        <v>302</v>
      </c>
    </row>
    <row r="106" spans="1:16" ht="12.75">
      <c r="A106" s="26" t="s">
        <v>60</v>
      </c>
      <c s="31" t="s">
        <v>878</v>
      </c>
      <c s="31" t="s">
        <v>910</v>
      </c>
      <c s="26" t="s">
        <v>77</v>
      </c>
      <c s="32" t="s">
        <v>911</v>
      </c>
      <c s="33" t="s">
        <v>93</v>
      </c>
      <c s="34">
        <v>21.5</v>
      </c>
      <c s="35">
        <v>0</v>
      </c>
      <c s="35">
        <f>ROUND(ROUND(H106,2)*ROUND(G106,3),2)</f>
      </c>
      <c s="33" t="s">
        <v>64</v>
      </c>
      <c r="O106">
        <f>(I106*21)/100</f>
      </c>
      <c t="s">
        <v>33</v>
      </c>
    </row>
    <row r="107" spans="1:5" ht="12.75">
      <c r="A107" s="36" t="s">
        <v>65</v>
      </c>
      <c r="E107" s="37" t="s">
        <v>77</v>
      </c>
    </row>
    <row r="108" spans="1:5" ht="140.25">
      <c r="A108" s="38" t="s">
        <v>67</v>
      </c>
      <c r="E108" s="39" t="s">
        <v>912</v>
      </c>
    </row>
    <row r="109" spans="1:5" ht="153">
      <c r="A109" t="s">
        <v>69</v>
      </c>
      <c r="E109" s="37" t="s">
        <v>302</v>
      </c>
    </row>
    <row r="110" spans="1:16" ht="25.5">
      <c r="A110" s="26" t="s">
        <v>60</v>
      </c>
      <c s="31" t="s">
        <v>207</v>
      </c>
      <c s="31" t="s">
        <v>913</v>
      </c>
      <c s="26" t="s">
        <v>77</v>
      </c>
      <c s="32" t="s">
        <v>914</v>
      </c>
      <c s="33" t="s">
        <v>93</v>
      </c>
      <c s="34">
        <v>5.2</v>
      </c>
      <c s="35">
        <v>0</v>
      </c>
      <c s="35">
        <f>ROUND(ROUND(H110,2)*ROUND(G110,3),2)</f>
      </c>
      <c s="33" t="s">
        <v>64</v>
      </c>
      <c r="O110">
        <f>(I110*0)/100</f>
      </c>
      <c t="s">
        <v>37</v>
      </c>
    </row>
    <row r="111" spans="1:5" ht="12.75">
      <c r="A111" s="36" t="s">
        <v>65</v>
      </c>
      <c r="E111" s="37" t="s">
        <v>77</v>
      </c>
    </row>
    <row r="112" spans="1:5" ht="165.75">
      <c r="A112" s="38" t="s">
        <v>67</v>
      </c>
      <c r="E112" s="39" t="s">
        <v>915</v>
      </c>
    </row>
    <row r="113" spans="1:5" ht="153">
      <c r="A113" t="s">
        <v>69</v>
      </c>
      <c r="E113" s="37" t="s">
        <v>302</v>
      </c>
    </row>
    <row r="114" spans="1:18" ht="12.75" customHeight="1">
      <c r="A114" s="6" t="s">
        <v>58</v>
      </c>
      <c s="6"/>
      <c s="41" t="s">
        <v>50</v>
      </c>
      <c s="6"/>
      <c s="29" t="s">
        <v>916</v>
      </c>
      <c s="6"/>
      <c s="6"/>
      <c s="6"/>
      <c s="42">
        <f>0+Q114</f>
      </c>
      <c s="6"/>
      <c r="O114">
        <f>0+R114</f>
      </c>
      <c r="Q114">
        <f>0+I115+I119+I123+I127+I131</f>
      </c>
      <c>
        <f>0+O115+O119+O123+O127+O131</f>
      </c>
    </row>
    <row r="115" spans="1:16" ht="12.75">
      <c r="A115" s="26" t="s">
        <v>60</v>
      </c>
      <c s="31" t="s">
        <v>158</v>
      </c>
      <c s="31" t="s">
        <v>917</v>
      </c>
      <c s="26" t="s">
        <v>77</v>
      </c>
      <c s="32" t="s">
        <v>918</v>
      </c>
      <c s="33" t="s">
        <v>233</v>
      </c>
      <c s="34">
        <v>27</v>
      </c>
      <c s="35">
        <v>0</v>
      </c>
      <c s="35">
        <f>ROUND(ROUND(H115,2)*ROUND(G115,3),2)</f>
      </c>
      <c s="33" t="s">
        <v>64</v>
      </c>
      <c r="O115">
        <f>(I115*21)/100</f>
      </c>
      <c t="s">
        <v>33</v>
      </c>
    </row>
    <row r="116" spans="1:5" ht="12.75">
      <c r="A116" s="36" t="s">
        <v>65</v>
      </c>
      <c r="E116" s="37" t="s">
        <v>77</v>
      </c>
    </row>
    <row r="117" spans="1:5" ht="165.75">
      <c r="A117" s="38" t="s">
        <v>67</v>
      </c>
      <c r="E117" s="39" t="s">
        <v>919</v>
      </c>
    </row>
    <row r="118" spans="1:5" ht="51">
      <c r="A118" t="s">
        <v>69</v>
      </c>
      <c r="E118" s="37" t="s">
        <v>465</v>
      </c>
    </row>
    <row r="119" spans="1:16" ht="12.75">
      <c r="A119" s="26" t="s">
        <v>60</v>
      </c>
      <c s="31" t="s">
        <v>920</v>
      </c>
      <c s="31" t="s">
        <v>462</v>
      </c>
      <c s="26" t="s">
        <v>77</v>
      </c>
      <c s="32" t="s">
        <v>463</v>
      </c>
      <c s="33" t="s">
        <v>233</v>
      </c>
      <c s="34">
        <v>66.5</v>
      </c>
      <c s="35">
        <v>0</v>
      </c>
      <c s="35">
        <f>ROUND(ROUND(H119,2)*ROUND(G119,3),2)</f>
      </c>
      <c s="33" t="s">
        <v>64</v>
      </c>
      <c r="O119">
        <f>(I119*21)/100</f>
      </c>
      <c t="s">
        <v>33</v>
      </c>
    </row>
    <row r="120" spans="1:5" ht="12.75">
      <c r="A120" s="36" t="s">
        <v>65</v>
      </c>
      <c r="E120" s="37" t="s">
        <v>77</v>
      </c>
    </row>
    <row r="121" spans="1:5" ht="178.5">
      <c r="A121" s="38" t="s">
        <v>67</v>
      </c>
      <c r="E121" s="39" t="s">
        <v>921</v>
      </c>
    </row>
    <row r="122" spans="1:5" ht="51">
      <c r="A122" t="s">
        <v>69</v>
      </c>
      <c r="E122" s="37" t="s">
        <v>465</v>
      </c>
    </row>
    <row r="123" spans="1:16" ht="12.75">
      <c r="A123" s="26" t="s">
        <v>60</v>
      </c>
      <c s="31" t="s">
        <v>442</v>
      </c>
      <c s="31" t="s">
        <v>472</v>
      </c>
      <c s="26" t="s">
        <v>77</v>
      </c>
      <c s="32" t="s">
        <v>473</v>
      </c>
      <c s="33" t="s">
        <v>233</v>
      </c>
      <c s="34">
        <v>711.5</v>
      </c>
      <c s="35">
        <v>0</v>
      </c>
      <c s="35">
        <f>ROUND(ROUND(H123,2)*ROUND(G123,3),2)</f>
      </c>
      <c s="33" t="s">
        <v>64</v>
      </c>
      <c r="O123">
        <f>(I123*21)/100</f>
      </c>
      <c t="s">
        <v>33</v>
      </c>
    </row>
    <row r="124" spans="1:5" ht="12.75">
      <c r="A124" s="36" t="s">
        <v>65</v>
      </c>
      <c r="E124" s="37" t="s">
        <v>77</v>
      </c>
    </row>
    <row r="125" spans="1:5" ht="409.5">
      <c r="A125" s="38" t="s">
        <v>67</v>
      </c>
      <c r="E125" s="39" t="s">
        <v>922</v>
      </c>
    </row>
    <row r="126" spans="1:5" ht="25.5">
      <c r="A126" t="s">
        <v>69</v>
      </c>
      <c r="E126" s="37" t="s">
        <v>476</v>
      </c>
    </row>
    <row r="127" spans="1:16" ht="12.75">
      <c r="A127" s="26" t="s">
        <v>60</v>
      </c>
      <c s="31" t="s">
        <v>446</v>
      </c>
      <c s="31" t="s">
        <v>478</v>
      </c>
      <c s="26" t="s">
        <v>77</v>
      </c>
      <c s="32" t="s">
        <v>479</v>
      </c>
      <c s="33" t="s">
        <v>233</v>
      </c>
      <c s="34">
        <v>320</v>
      </c>
      <c s="35">
        <v>0</v>
      </c>
      <c s="35">
        <f>ROUND(ROUND(H127,2)*ROUND(G127,3),2)</f>
      </c>
      <c s="33" t="s">
        <v>64</v>
      </c>
      <c r="O127">
        <f>(I127*21)/100</f>
      </c>
      <c t="s">
        <v>33</v>
      </c>
    </row>
    <row r="128" spans="1:5" ht="12.75">
      <c r="A128" s="36" t="s">
        <v>65</v>
      </c>
      <c r="E128" s="37" t="s">
        <v>77</v>
      </c>
    </row>
    <row r="129" spans="1:5" ht="293.25">
      <c r="A129" s="38" t="s">
        <v>67</v>
      </c>
      <c r="E129" s="39" t="s">
        <v>923</v>
      </c>
    </row>
    <row r="130" spans="1:5" ht="38.25">
      <c r="A130" t="s">
        <v>69</v>
      </c>
      <c r="E130" s="37" t="s">
        <v>481</v>
      </c>
    </row>
    <row r="131" spans="1:16" ht="12.75">
      <c r="A131" s="26" t="s">
        <v>60</v>
      </c>
      <c s="31" t="s">
        <v>406</v>
      </c>
      <c s="31" t="s">
        <v>924</v>
      </c>
      <c s="26" t="s">
        <v>77</v>
      </c>
      <c s="32" t="s">
        <v>925</v>
      </c>
      <c s="33" t="s">
        <v>233</v>
      </c>
      <c s="34">
        <v>23</v>
      </c>
      <c s="35">
        <v>0</v>
      </c>
      <c s="35">
        <f>ROUND(ROUND(H131,2)*ROUND(G131,3),2)</f>
      </c>
      <c s="33" t="s">
        <v>64</v>
      </c>
      <c r="O131">
        <f>(I131*21)/100</f>
      </c>
      <c t="s">
        <v>33</v>
      </c>
    </row>
    <row r="132" spans="1:5" ht="12.75">
      <c r="A132" s="36" t="s">
        <v>65</v>
      </c>
      <c r="E132" s="37" t="s">
        <v>77</v>
      </c>
    </row>
    <row r="133" spans="1:5" ht="51">
      <c r="A133" s="38" t="s">
        <v>67</v>
      </c>
      <c r="E133" s="39" t="s">
        <v>926</v>
      </c>
    </row>
    <row r="134" spans="1:5" ht="89.25">
      <c r="A134" t="s">
        <v>69</v>
      </c>
      <c r="E134" s="37" t="s">
        <v>486</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0+O11+O16+O21</f>
      </c>
      <c t="s">
        <v>32</v>
      </c>
    </row>
    <row r="3" spans="1:16" ht="15" customHeight="1">
      <c r="A3" t="s">
        <v>12</v>
      </c>
      <c s="12" t="s">
        <v>14</v>
      </c>
      <c s="13" t="s">
        <v>15</v>
      </c>
      <c s="1"/>
      <c s="14" t="s">
        <v>16</v>
      </c>
      <c s="1"/>
      <c s="9"/>
      <c s="8" t="s">
        <v>928</v>
      </c>
      <c s="43">
        <f>0+I11+I16+I21</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
      <c s="1"/>
      <c s="1"/>
      <c s="1"/>
      <c s="1"/>
      <c r="O5" t="s">
        <v>31</v>
      </c>
      <c t="s">
        <v>33</v>
      </c>
    </row>
    <row r="6" spans="1:10" ht="12.75" customHeight="1">
      <c r="A6" t="s">
        <v>24</v>
      </c>
      <c s="12" t="s">
        <v>18</v>
      </c>
      <c s="13" t="s">
        <v>927</v>
      </c>
      <c s="1"/>
      <c s="14" t="s">
        <v>597</v>
      </c>
      <c s="12"/>
      <c s="1"/>
      <c s="1"/>
      <c s="1"/>
      <c s="1"/>
    </row>
    <row r="7" spans="1:10" ht="12.75" customHeight="1">
      <c r="A7" t="s">
        <v>27</v>
      </c>
      <c s="16" t="s">
        <v>28</v>
      </c>
      <c s="17" t="s">
        <v>928</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32</v>
      </c>
      <c s="27"/>
      <c s="29" t="s">
        <v>733</v>
      </c>
      <c s="27"/>
      <c s="27"/>
      <c s="27"/>
      <c s="30">
        <f>0+Q11</f>
      </c>
      <c s="27"/>
      <c r="O11">
        <f>0+R11</f>
      </c>
      <c r="Q11">
        <f>0+I12</f>
      </c>
      <c>
        <f>0+O12</f>
      </c>
    </row>
    <row r="12" spans="1:16" ht="25.5">
      <c r="A12" s="26" t="s">
        <v>60</v>
      </c>
      <c s="31" t="s">
        <v>39</v>
      </c>
      <c s="31" t="s">
        <v>931</v>
      </c>
      <c s="26" t="s">
        <v>32</v>
      </c>
      <c s="32" t="s">
        <v>932</v>
      </c>
      <c s="33" t="s">
        <v>63</v>
      </c>
      <c s="34">
        <v>0.36</v>
      </c>
      <c s="35">
        <v>0</v>
      </c>
      <c s="35">
        <f>ROUND(ROUND(H12,2)*ROUND(G12,3),2)</f>
      </c>
      <c s="33" t="s">
        <v>64</v>
      </c>
      <c r="O12">
        <f>(I12*21)/100</f>
      </c>
      <c t="s">
        <v>33</v>
      </c>
    </row>
    <row r="13" spans="1:5" ht="12.75">
      <c r="A13" s="36" t="s">
        <v>65</v>
      </c>
      <c r="E13" s="37" t="s">
        <v>933</v>
      </c>
    </row>
    <row r="14" spans="1:5" ht="102">
      <c r="A14" s="38" t="s">
        <v>67</v>
      </c>
      <c r="E14" s="39" t="s">
        <v>934</v>
      </c>
    </row>
    <row r="15" spans="1:5" ht="38.25">
      <c r="A15" t="s">
        <v>69</v>
      </c>
      <c r="E15" s="37" t="s">
        <v>935</v>
      </c>
    </row>
    <row r="16" spans="1:18" ht="12.75" customHeight="1">
      <c r="A16" s="6" t="s">
        <v>58</v>
      </c>
      <c s="6"/>
      <c s="41" t="s">
        <v>200</v>
      </c>
      <c s="6"/>
      <c s="29" t="s">
        <v>359</v>
      </c>
      <c s="6"/>
      <c s="6"/>
      <c s="6"/>
      <c s="42">
        <f>0+Q16</f>
      </c>
      <c s="6"/>
      <c r="O16">
        <f>0+R16</f>
      </c>
      <c r="Q16">
        <f>0+I17</f>
      </c>
      <c>
        <f>0+O17</f>
      </c>
    </row>
    <row r="17" spans="1:16" ht="12.75">
      <c r="A17" s="26" t="s">
        <v>60</v>
      </c>
      <c s="31" t="s">
        <v>39</v>
      </c>
      <c s="31" t="s">
        <v>936</v>
      </c>
      <c s="26" t="s">
        <v>77</v>
      </c>
      <c s="32" t="s">
        <v>937</v>
      </c>
      <c s="33" t="s">
        <v>93</v>
      </c>
      <c s="34">
        <v>240</v>
      </c>
      <c s="35">
        <v>0</v>
      </c>
      <c s="35">
        <f>ROUND(ROUND(H17,2)*ROUND(G17,3),2)</f>
      </c>
      <c s="33" t="s">
        <v>64</v>
      </c>
      <c r="O17">
        <f>(I17*21)/100</f>
      </c>
      <c t="s">
        <v>33</v>
      </c>
    </row>
    <row r="18" spans="1:5" ht="12.75">
      <c r="A18" s="36" t="s">
        <v>65</v>
      </c>
      <c r="E18" s="37" t="s">
        <v>77</v>
      </c>
    </row>
    <row r="19" spans="1:5" ht="76.5">
      <c r="A19" s="38" t="s">
        <v>67</v>
      </c>
      <c r="E19" s="39" t="s">
        <v>938</v>
      </c>
    </row>
    <row r="20" spans="1:5" ht="89.25">
      <c r="A20" t="s">
        <v>69</v>
      </c>
      <c r="E20" s="37" t="s">
        <v>939</v>
      </c>
    </row>
    <row r="21" spans="1:18" ht="12.75" customHeight="1">
      <c r="A21" s="6" t="s">
        <v>58</v>
      </c>
      <c s="6"/>
      <c s="41" t="s">
        <v>365</v>
      </c>
      <c s="6"/>
      <c s="29" t="s">
        <v>366</v>
      </c>
      <c s="6"/>
      <c s="6"/>
      <c s="6"/>
      <c s="42">
        <f>0+Q21</f>
      </c>
      <c s="6"/>
      <c r="O21">
        <f>0+R21</f>
      </c>
      <c r="Q21">
        <f>0+I22</f>
      </c>
      <c>
        <f>0+O22</f>
      </c>
    </row>
    <row r="22" spans="1:16" ht="12.75">
      <c r="A22" s="26" t="s">
        <v>60</v>
      </c>
      <c s="31" t="s">
        <v>39</v>
      </c>
      <c s="31" t="s">
        <v>864</v>
      </c>
      <c s="26" t="s">
        <v>77</v>
      </c>
      <c s="32" t="s">
        <v>865</v>
      </c>
      <c s="33" t="s">
        <v>399</v>
      </c>
      <c s="34">
        <v>4</v>
      </c>
      <c s="35">
        <v>0</v>
      </c>
      <c s="35">
        <f>ROUND(ROUND(H22,2)*ROUND(G22,3),2)</f>
      </c>
      <c s="33" t="s">
        <v>64</v>
      </c>
      <c r="O22">
        <f>(I22*21)/100</f>
      </c>
      <c t="s">
        <v>33</v>
      </c>
    </row>
    <row r="23" spans="1:5" ht="12.75">
      <c r="A23" s="36" t="s">
        <v>65</v>
      </c>
      <c r="E23" s="37" t="s">
        <v>77</v>
      </c>
    </row>
    <row r="24" spans="1:5" ht="38.25">
      <c r="A24" s="38" t="s">
        <v>67</v>
      </c>
      <c r="E24" s="39" t="s">
        <v>940</v>
      </c>
    </row>
    <row r="25" spans="1:5" ht="25.5">
      <c r="A25" t="s">
        <v>69</v>
      </c>
      <c r="E25" s="37" t="s">
        <v>867</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0+O11+O20+O45+O86</f>
      </c>
      <c t="s">
        <v>32</v>
      </c>
    </row>
    <row r="3" spans="1:16" ht="15" customHeight="1">
      <c r="A3" t="s">
        <v>12</v>
      </c>
      <c s="12" t="s">
        <v>14</v>
      </c>
      <c s="13" t="s">
        <v>15</v>
      </c>
      <c s="1"/>
      <c s="14" t="s">
        <v>16</v>
      </c>
      <c s="1"/>
      <c s="9"/>
      <c s="8" t="s">
        <v>941</v>
      </c>
      <c s="43">
        <f>0+I11+I20+I45+I86</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
      <c s="1"/>
      <c s="1"/>
      <c s="1"/>
      <c s="1"/>
      <c r="O5" t="s">
        <v>31</v>
      </c>
      <c t="s">
        <v>33</v>
      </c>
    </row>
    <row r="6" spans="1:10" ht="12.75" customHeight="1">
      <c r="A6" t="s">
        <v>24</v>
      </c>
      <c s="12" t="s">
        <v>18</v>
      </c>
      <c s="13" t="s">
        <v>927</v>
      </c>
      <c s="1"/>
      <c s="14" t="s">
        <v>597</v>
      </c>
      <c s="12"/>
      <c s="1"/>
      <c s="1"/>
      <c s="1"/>
      <c s="1"/>
    </row>
    <row r="7" spans="1:10" ht="12.75" customHeight="1">
      <c r="A7" t="s">
        <v>27</v>
      </c>
      <c s="16" t="s">
        <v>28</v>
      </c>
      <c s="17" t="s">
        <v>941</v>
      </c>
      <c s="6"/>
      <c s="18" t="s">
        <v>869</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f>
      </c>
      <c>
        <f>0+O12+O16</f>
      </c>
    </row>
    <row r="12" spans="1:16" ht="12.75">
      <c r="A12" s="26" t="s">
        <v>60</v>
      </c>
      <c s="31" t="s">
        <v>39</v>
      </c>
      <c s="31" t="s">
        <v>61</v>
      </c>
      <c s="26" t="s">
        <v>39</v>
      </c>
      <c s="32" t="s">
        <v>62</v>
      </c>
      <c s="33" t="s">
        <v>63</v>
      </c>
      <c s="34">
        <v>396.564</v>
      </c>
      <c s="35">
        <v>0</v>
      </c>
      <c s="35">
        <f>ROUND(ROUND(H12,2)*ROUND(G12,3),2)</f>
      </c>
      <c s="33" t="s">
        <v>64</v>
      </c>
      <c r="O12">
        <f>(I12*21)/100</f>
      </c>
      <c t="s">
        <v>33</v>
      </c>
    </row>
    <row r="13" spans="1:5" ht="38.25">
      <c r="A13" s="36" t="s">
        <v>65</v>
      </c>
      <c r="E13" s="37" t="s">
        <v>66</v>
      </c>
    </row>
    <row r="14" spans="1:5" ht="76.5">
      <c r="A14" s="38" t="s">
        <v>67</v>
      </c>
      <c r="E14" s="39" t="s">
        <v>943</v>
      </c>
    </row>
    <row r="15" spans="1:5" ht="25.5">
      <c r="A15" t="s">
        <v>69</v>
      </c>
      <c r="E15" s="37" t="s">
        <v>70</v>
      </c>
    </row>
    <row r="16" spans="1:16" ht="12.75">
      <c r="A16" s="26" t="s">
        <v>60</v>
      </c>
      <c s="31" t="s">
        <v>32</v>
      </c>
      <c s="31" t="s">
        <v>61</v>
      </c>
      <c s="26" t="s">
        <v>32</v>
      </c>
      <c s="32" t="s">
        <v>62</v>
      </c>
      <c s="33" t="s">
        <v>63</v>
      </c>
      <c s="34">
        <v>36.662</v>
      </c>
      <c s="35">
        <v>0</v>
      </c>
      <c s="35">
        <f>ROUND(ROUND(H16,2)*ROUND(G16,3),2)</f>
      </c>
      <c s="33" t="s">
        <v>64</v>
      </c>
      <c r="O16">
        <f>(I16*21)/100</f>
      </c>
      <c t="s">
        <v>33</v>
      </c>
    </row>
    <row r="17" spans="1:5" ht="38.25">
      <c r="A17" s="36" t="s">
        <v>65</v>
      </c>
      <c r="E17" s="37" t="s">
        <v>73</v>
      </c>
    </row>
    <row r="18" spans="1:5" ht="89.25">
      <c r="A18" s="38" t="s">
        <v>67</v>
      </c>
      <c r="E18" s="39" t="s">
        <v>944</v>
      </c>
    </row>
    <row r="19" spans="1:5" ht="25.5">
      <c r="A19" t="s">
        <v>69</v>
      </c>
      <c r="E19" s="37" t="s">
        <v>70</v>
      </c>
    </row>
    <row r="20" spans="1:18" ht="12.75" customHeight="1">
      <c r="A20" s="6" t="s">
        <v>58</v>
      </c>
      <c s="6"/>
      <c s="41" t="s">
        <v>39</v>
      </c>
      <c s="6"/>
      <c s="29" t="s">
        <v>590</v>
      </c>
      <c s="6"/>
      <c s="6"/>
      <c s="6"/>
      <c s="42">
        <f>0+Q20</f>
      </c>
      <c s="6"/>
      <c r="O20">
        <f>0+R20</f>
      </c>
      <c r="Q20">
        <f>0+I21+I25+I29+I33+I37+I41</f>
      </c>
      <c>
        <f>0+O21+O25+O29+O33+O37+O41</f>
      </c>
    </row>
    <row r="21" spans="1:16" ht="25.5">
      <c r="A21" s="26" t="s">
        <v>60</v>
      </c>
      <c s="31" t="s">
        <v>388</v>
      </c>
      <c s="31" t="s">
        <v>103</v>
      </c>
      <c s="26" t="s">
        <v>77</v>
      </c>
      <c s="32" t="s">
        <v>104</v>
      </c>
      <c s="33" t="s">
        <v>98</v>
      </c>
      <c s="34">
        <v>15.276</v>
      </c>
      <c s="35">
        <v>0</v>
      </c>
      <c s="35">
        <f>ROUND(ROUND(H21,2)*ROUND(G21,3),2)</f>
      </c>
      <c s="33" t="s">
        <v>64</v>
      </c>
      <c r="O21">
        <f>(I21*21)/100</f>
      </c>
      <c t="s">
        <v>33</v>
      </c>
    </row>
    <row r="22" spans="1:5" ht="12.75">
      <c r="A22" s="36" t="s">
        <v>65</v>
      </c>
      <c r="E22" s="37" t="s">
        <v>77</v>
      </c>
    </row>
    <row r="23" spans="1:5" ht="165.75">
      <c r="A23" s="38" t="s">
        <v>67</v>
      </c>
      <c r="E23" s="39" t="s">
        <v>945</v>
      </c>
    </row>
    <row r="24" spans="1:5" ht="63.75">
      <c r="A24" t="s">
        <v>69</v>
      </c>
      <c r="E24" s="37" t="s">
        <v>101</v>
      </c>
    </row>
    <row r="25" spans="1:16" ht="25.5">
      <c r="A25" s="26" t="s">
        <v>60</v>
      </c>
      <c s="31" t="s">
        <v>578</v>
      </c>
      <c s="31" t="s">
        <v>115</v>
      </c>
      <c s="26" t="s">
        <v>77</v>
      </c>
      <c s="32" t="s">
        <v>116</v>
      </c>
      <c s="33" t="s">
        <v>98</v>
      </c>
      <c s="34">
        <v>41.034</v>
      </c>
      <c s="35">
        <v>0</v>
      </c>
      <c s="35">
        <f>ROUND(ROUND(H25,2)*ROUND(G25,3),2)</f>
      </c>
      <c s="33" t="s">
        <v>64</v>
      </c>
      <c r="O25">
        <f>(I25*21)/100</f>
      </c>
      <c t="s">
        <v>33</v>
      </c>
    </row>
    <row r="26" spans="1:5" ht="12.75">
      <c r="A26" s="36" t="s">
        <v>65</v>
      </c>
      <c r="E26" s="37" t="s">
        <v>77</v>
      </c>
    </row>
    <row r="27" spans="1:5" ht="165.75">
      <c r="A27" s="38" t="s">
        <v>67</v>
      </c>
      <c r="E27" s="39" t="s">
        <v>946</v>
      </c>
    </row>
    <row r="28" spans="1:5" ht="63.75">
      <c r="A28" t="s">
        <v>69</v>
      </c>
      <c r="E28" s="37" t="s">
        <v>101</v>
      </c>
    </row>
    <row r="29" spans="1:16" ht="12.75">
      <c r="A29" s="26" t="s">
        <v>60</v>
      </c>
      <c s="31" t="s">
        <v>847</v>
      </c>
      <c s="31" t="s">
        <v>124</v>
      </c>
      <c s="26" t="s">
        <v>77</v>
      </c>
      <c s="32" t="s">
        <v>125</v>
      </c>
      <c s="33" t="s">
        <v>98</v>
      </c>
      <c s="34">
        <v>16.21</v>
      </c>
      <c s="35">
        <v>0</v>
      </c>
      <c s="35">
        <f>ROUND(ROUND(H29,2)*ROUND(G29,3),2)</f>
      </c>
      <c s="33" t="s">
        <v>64</v>
      </c>
      <c r="O29">
        <f>(I29*21)/100</f>
      </c>
      <c t="s">
        <v>33</v>
      </c>
    </row>
    <row r="30" spans="1:5" ht="12.75">
      <c r="A30" s="36" t="s">
        <v>65</v>
      </c>
      <c r="E30" s="37" t="s">
        <v>77</v>
      </c>
    </row>
    <row r="31" spans="1:5" ht="191.25">
      <c r="A31" s="38" t="s">
        <v>67</v>
      </c>
      <c r="E31" s="39" t="s">
        <v>947</v>
      </c>
    </row>
    <row r="32" spans="1:5" ht="63.75">
      <c r="A32" t="s">
        <v>69</v>
      </c>
      <c r="E32" s="37" t="s">
        <v>101</v>
      </c>
    </row>
    <row r="33" spans="1:16" ht="12.75">
      <c r="A33" s="26" t="s">
        <v>60</v>
      </c>
      <c s="31" t="s">
        <v>253</v>
      </c>
      <c s="31" t="s">
        <v>183</v>
      </c>
      <c s="26" t="s">
        <v>77</v>
      </c>
      <c s="32" t="s">
        <v>184</v>
      </c>
      <c s="33" t="s">
        <v>98</v>
      </c>
      <c s="34">
        <v>157.248</v>
      </c>
      <c s="35">
        <v>0</v>
      </c>
      <c s="35">
        <f>ROUND(ROUND(H33,2)*ROUND(G33,3),2)</f>
      </c>
      <c s="33" t="s">
        <v>64</v>
      </c>
      <c r="O33">
        <f>(I33*21)/100</f>
      </c>
      <c t="s">
        <v>33</v>
      </c>
    </row>
    <row r="34" spans="1:5" ht="12.75">
      <c r="A34" s="36" t="s">
        <v>65</v>
      </c>
      <c r="E34" s="37" t="s">
        <v>77</v>
      </c>
    </row>
    <row r="35" spans="1:5" ht="293.25">
      <c r="A35" s="38" t="s">
        <v>67</v>
      </c>
      <c r="E35" s="39" t="s">
        <v>948</v>
      </c>
    </row>
    <row r="36" spans="1:5" ht="369.75">
      <c r="A36" t="s">
        <v>69</v>
      </c>
      <c r="E36" s="37" t="s">
        <v>142</v>
      </c>
    </row>
    <row r="37" spans="1:16" ht="12.75">
      <c r="A37" s="26" t="s">
        <v>60</v>
      </c>
      <c s="31" t="s">
        <v>888</v>
      </c>
      <c s="31" t="s">
        <v>149</v>
      </c>
      <c s="26" t="s">
        <v>77</v>
      </c>
      <c s="32" t="s">
        <v>150</v>
      </c>
      <c s="33" t="s">
        <v>98</v>
      </c>
      <c s="34">
        <v>22.08</v>
      </c>
      <c s="35">
        <v>0</v>
      </c>
      <c s="35">
        <f>ROUND(ROUND(H37,2)*ROUND(G37,3),2)</f>
      </c>
      <c s="33" t="s">
        <v>64</v>
      </c>
      <c r="O37">
        <f>(I37*21)/100</f>
      </c>
      <c t="s">
        <v>33</v>
      </c>
    </row>
    <row r="38" spans="1:5" ht="12.75">
      <c r="A38" s="36" t="s">
        <v>65</v>
      </c>
      <c r="E38" s="37" t="s">
        <v>77</v>
      </c>
    </row>
    <row r="39" spans="1:5" ht="153">
      <c r="A39" s="38" t="s">
        <v>67</v>
      </c>
      <c r="E39" s="39" t="s">
        <v>949</v>
      </c>
    </row>
    <row r="40" spans="1:5" ht="280.5">
      <c r="A40" t="s">
        <v>69</v>
      </c>
      <c r="E40" s="37" t="s">
        <v>152</v>
      </c>
    </row>
    <row r="41" spans="1:16" ht="12.75">
      <c r="A41" s="26" t="s">
        <v>60</v>
      </c>
      <c s="31" t="s">
        <v>412</v>
      </c>
      <c s="31" t="s">
        <v>159</v>
      </c>
      <c s="26" t="s">
        <v>77</v>
      </c>
      <c s="32" t="s">
        <v>160</v>
      </c>
      <c s="33" t="s">
        <v>93</v>
      </c>
      <c s="34">
        <v>500.04</v>
      </c>
      <c s="35">
        <v>0</v>
      </c>
      <c s="35">
        <f>ROUND(ROUND(H41,2)*ROUND(G41,3),2)</f>
      </c>
      <c s="33" t="s">
        <v>64</v>
      </c>
      <c r="O41">
        <f>(I41*21)/100</f>
      </c>
      <c t="s">
        <v>33</v>
      </c>
    </row>
    <row r="42" spans="1:5" ht="12.75">
      <c r="A42" s="36" t="s">
        <v>65</v>
      </c>
      <c r="E42" s="37" t="s">
        <v>77</v>
      </c>
    </row>
    <row r="43" spans="1:5" ht="395.25">
      <c r="A43" s="38" t="s">
        <v>67</v>
      </c>
      <c r="E43" s="39" t="s">
        <v>950</v>
      </c>
    </row>
    <row r="44" spans="1:5" ht="25.5">
      <c r="A44" t="s">
        <v>69</v>
      </c>
      <c r="E44" s="37" t="s">
        <v>162</v>
      </c>
    </row>
    <row r="45" spans="1:18" ht="12.75" customHeight="1">
      <c r="A45" s="6" t="s">
        <v>58</v>
      </c>
      <c s="6"/>
      <c s="41" t="s">
        <v>45</v>
      </c>
      <c s="6"/>
      <c s="29" t="s">
        <v>35</v>
      </c>
      <c s="6"/>
      <c s="6"/>
      <c s="6"/>
      <c s="42">
        <f>0+Q45</f>
      </c>
      <c s="6"/>
      <c r="O45">
        <f>0+R45</f>
      </c>
      <c r="Q45">
        <f>0+I46+I50+I54+I58+I62+I66+I70+I74+I78+I82</f>
      </c>
      <c>
        <f>0+O46+O50+O54+O58+O62+O66+O70+O74+O78+O82</f>
      </c>
    </row>
    <row r="46" spans="1:16" ht="12.75">
      <c r="A46" s="26" t="s">
        <v>60</v>
      </c>
      <c s="31" t="s">
        <v>43</v>
      </c>
      <c s="31" t="s">
        <v>309</v>
      </c>
      <c s="26" t="s">
        <v>39</v>
      </c>
      <c s="32" t="s">
        <v>310</v>
      </c>
      <c s="33" t="s">
        <v>93</v>
      </c>
      <c s="34">
        <v>235.76</v>
      </c>
      <c s="35">
        <v>0</v>
      </c>
      <c s="35">
        <f>ROUND(ROUND(H46,2)*ROUND(G46,3),2)</f>
      </c>
      <c s="33" t="s">
        <v>64</v>
      </c>
      <c r="O46">
        <f>(I46*21)/100</f>
      </c>
      <c t="s">
        <v>33</v>
      </c>
    </row>
    <row r="47" spans="1:5" ht="12.75">
      <c r="A47" s="36" t="s">
        <v>65</v>
      </c>
      <c r="E47" s="37" t="s">
        <v>77</v>
      </c>
    </row>
    <row r="48" spans="1:5" ht="204">
      <c r="A48" s="38" t="s">
        <v>67</v>
      </c>
      <c r="E48" s="39" t="s">
        <v>951</v>
      </c>
    </row>
    <row r="49" spans="1:5" ht="51">
      <c r="A49" t="s">
        <v>69</v>
      </c>
      <c r="E49" s="37" t="s">
        <v>308</v>
      </c>
    </row>
    <row r="50" spans="1:16" ht="12.75">
      <c r="A50" s="26" t="s">
        <v>60</v>
      </c>
      <c s="31" t="s">
        <v>437</v>
      </c>
      <c s="31" t="s">
        <v>309</v>
      </c>
      <c s="26" t="s">
        <v>33</v>
      </c>
      <c s="32" t="s">
        <v>310</v>
      </c>
      <c s="33" t="s">
        <v>93</v>
      </c>
      <c s="34">
        <v>674.56</v>
      </c>
      <c s="35">
        <v>0</v>
      </c>
      <c s="35">
        <f>ROUND(ROUND(H50,2)*ROUND(G50,3),2)</f>
      </c>
      <c s="33" t="s">
        <v>64</v>
      </c>
      <c r="O50">
        <f>(I50*21)/100</f>
      </c>
      <c t="s">
        <v>33</v>
      </c>
    </row>
    <row r="51" spans="1:5" ht="12.75">
      <c r="A51" s="36" t="s">
        <v>65</v>
      </c>
      <c r="E51" s="37" t="s">
        <v>77</v>
      </c>
    </row>
    <row r="52" spans="1:5" ht="331.5">
      <c r="A52" s="38" t="s">
        <v>67</v>
      </c>
      <c r="E52" s="39" t="s">
        <v>952</v>
      </c>
    </row>
    <row r="53" spans="1:5" ht="51">
      <c r="A53" t="s">
        <v>69</v>
      </c>
      <c r="E53" s="37" t="s">
        <v>308</v>
      </c>
    </row>
    <row r="54" spans="1:16" ht="12.75">
      <c r="A54" s="26" t="s">
        <v>60</v>
      </c>
      <c s="31" t="s">
        <v>45</v>
      </c>
      <c s="31" t="s">
        <v>313</v>
      </c>
      <c s="26" t="s">
        <v>77</v>
      </c>
      <c s="32" t="s">
        <v>314</v>
      </c>
      <c s="33" t="s">
        <v>93</v>
      </c>
      <c s="34">
        <v>44.88</v>
      </c>
      <c s="35">
        <v>0</v>
      </c>
      <c s="35">
        <f>ROUND(ROUND(H54,2)*ROUND(G54,3),2)</f>
      </c>
      <c s="33" t="s">
        <v>64</v>
      </c>
      <c r="O54">
        <f>(I54*21)/100</f>
      </c>
      <c t="s">
        <v>33</v>
      </c>
    </row>
    <row r="55" spans="1:5" ht="12.75">
      <c r="A55" s="36" t="s">
        <v>65</v>
      </c>
      <c r="E55" s="37" t="s">
        <v>77</v>
      </c>
    </row>
    <row r="56" spans="1:5" ht="127.5">
      <c r="A56" s="38" t="s">
        <v>67</v>
      </c>
      <c r="E56" s="39" t="s">
        <v>953</v>
      </c>
    </row>
    <row r="57" spans="1:5" ht="51">
      <c r="A57" t="s">
        <v>69</v>
      </c>
      <c r="E57" s="37" t="s">
        <v>308</v>
      </c>
    </row>
    <row r="58" spans="1:16" ht="12.75">
      <c r="A58" s="26" t="s">
        <v>60</v>
      </c>
      <c s="31" t="s">
        <v>47</v>
      </c>
      <c s="31" t="s">
        <v>894</v>
      </c>
      <c s="26" t="s">
        <v>77</v>
      </c>
      <c s="32" t="s">
        <v>895</v>
      </c>
      <c s="33" t="s">
        <v>93</v>
      </c>
      <c s="34">
        <v>44.88</v>
      </c>
      <c s="35">
        <v>0</v>
      </c>
      <c s="35">
        <f>ROUND(ROUND(H58,2)*ROUND(G58,3),2)</f>
      </c>
      <c s="33" t="s">
        <v>64</v>
      </c>
      <c r="O58">
        <f>(I58*21)/100</f>
      </c>
      <c t="s">
        <v>33</v>
      </c>
    </row>
    <row r="59" spans="1:5" ht="12.75">
      <c r="A59" s="36" t="s">
        <v>65</v>
      </c>
      <c r="E59" s="37" t="s">
        <v>77</v>
      </c>
    </row>
    <row r="60" spans="1:5" ht="114.75">
      <c r="A60" s="38" t="s">
        <v>67</v>
      </c>
      <c r="E60" s="39" t="s">
        <v>954</v>
      </c>
    </row>
    <row r="61" spans="1:5" ht="102">
      <c r="A61" t="s">
        <v>69</v>
      </c>
      <c r="E61" s="37" t="s">
        <v>320</v>
      </c>
    </row>
    <row r="62" spans="1:16" ht="12.75">
      <c r="A62" s="26" t="s">
        <v>60</v>
      </c>
      <c s="31" t="s">
        <v>200</v>
      </c>
      <c s="31" t="s">
        <v>897</v>
      </c>
      <c s="26" t="s">
        <v>77</v>
      </c>
      <c s="32" t="s">
        <v>898</v>
      </c>
      <c s="33" t="s">
        <v>93</v>
      </c>
      <c s="34">
        <v>337.28</v>
      </c>
      <c s="35">
        <v>0</v>
      </c>
      <c s="35">
        <f>ROUND(ROUND(H62,2)*ROUND(G62,3),2)</f>
      </c>
      <c s="33" t="s">
        <v>64</v>
      </c>
      <c r="O62">
        <f>(I62*21)/100</f>
      </c>
      <c t="s">
        <v>33</v>
      </c>
    </row>
    <row r="63" spans="1:5" ht="12.75">
      <c r="A63" s="36" t="s">
        <v>65</v>
      </c>
      <c r="E63" s="37" t="s">
        <v>77</v>
      </c>
    </row>
    <row r="64" spans="1:5" ht="318.75">
      <c r="A64" s="38" t="s">
        <v>67</v>
      </c>
      <c r="E64" s="39" t="s">
        <v>955</v>
      </c>
    </row>
    <row r="65" spans="1:5" ht="102">
      <c r="A65" t="s">
        <v>69</v>
      </c>
      <c r="E65" s="37" t="s">
        <v>320</v>
      </c>
    </row>
    <row r="66" spans="1:16" ht="12.75">
      <c r="A66" s="26" t="s">
        <v>60</v>
      </c>
      <c s="31" t="s">
        <v>365</v>
      </c>
      <c s="31" t="s">
        <v>900</v>
      </c>
      <c s="26" t="s">
        <v>77</v>
      </c>
      <c s="32" t="s">
        <v>901</v>
      </c>
      <c s="33" t="s">
        <v>93</v>
      </c>
      <c s="34">
        <v>162.76</v>
      </c>
      <c s="35">
        <v>0</v>
      </c>
      <c s="35">
        <f>ROUND(ROUND(H66,2)*ROUND(G66,3),2)</f>
      </c>
      <c s="33" t="s">
        <v>64</v>
      </c>
      <c r="O66">
        <f>(I66*21)/100</f>
      </c>
      <c t="s">
        <v>33</v>
      </c>
    </row>
    <row r="67" spans="1:5" ht="12.75">
      <c r="A67" s="36" t="s">
        <v>65</v>
      </c>
      <c r="E67" s="37" t="s">
        <v>77</v>
      </c>
    </row>
    <row r="68" spans="1:5" ht="242.25">
      <c r="A68" s="38" t="s">
        <v>67</v>
      </c>
      <c r="E68" s="39" t="s">
        <v>956</v>
      </c>
    </row>
    <row r="69" spans="1:5" ht="51">
      <c r="A69" t="s">
        <v>69</v>
      </c>
      <c r="E69" s="37" t="s">
        <v>336</v>
      </c>
    </row>
    <row r="70" spans="1:16" ht="12.75">
      <c r="A70" s="26" t="s">
        <v>60</v>
      </c>
      <c s="31" t="s">
        <v>75</v>
      </c>
      <c s="31" t="s">
        <v>339</v>
      </c>
      <c s="26" t="s">
        <v>77</v>
      </c>
      <c s="32" t="s">
        <v>340</v>
      </c>
      <c s="33" t="s">
        <v>93</v>
      </c>
      <c s="34">
        <v>37</v>
      </c>
      <c s="35">
        <v>0</v>
      </c>
      <c s="35">
        <f>ROUND(ROUND(H70,2)*ROUND(G70,3),2)</f>
      </c>
      <c s="33" t="s">
        <v>64</v>
      </c>
      <c r="O70">
        <f>(I70*21)/100</f>
      </c>
      <c t="s">
        <v>33</v>
      </c>
    </row>
    <row r="71" spans="1:5" ht="12.75">
      <c r="A71" s="36" t="s">
        <v>65</v>
      </c>
      <c r="E71" s="37" t="s">
        <v>77</v>
      </c>
    </row>
    <row r="72" spans="1:5" ht="153">
      <c r="A72" s="38" t="s">
        <v>67</v>
      </c>
      <c r="E72" s="39" t="s">
        <v>957</v>
      </c>
    </row>
    <row r="73" spans="1:5" ht="51">
      <c r="A73" t="s">
        <v>69</v>
      </c>
      <c r="E73" s="37" t="s">
        <v>342</v>
      </c>
    </row>
    <row r="74" spans="1:16" ht="12.75">
      <c r="A74" s="26" t="s">
        <v>60</v>
      </c>
      <c s="31" t="s">
        <v>52</v>
      </c>
      <c s="31" t="s">
        <v>344</v>
      </c>
      <c s="26" t="s">
        <v>77</v>
      </c>
      <c s="32" t="s">
        <v>345</v>
      </c>
      <c s="33" t="s">
        <v>93</v>
      </c>
      <c s="34">
        <v>117.88</v>
      </c>
      <c s="35">
        <v>0</v>
      </c>
      <c s="35">
        <f>ROUND(ROUND(H74,2)*ROUND(G74,3),2)</f>
      </c>
      <c s="33" t="s">
        <v>64</v>
      </c>
      <c r="O74">
        <f>(I74*21)/100</f>
      </c>
      <c t="s">
        <v>33</v>
      </c>
    </row>
    <row r="75" spans="1:5" ht="12.75">
      <c r="A75" s="36" t="s">
        <v>65</v>
      </c>
      <c r="E75" s="37" t="s">
        <v>77</v>
      </c>
    </row>
    <row r="76" spans="1:5" ht="153">
      <c r="A76" s="38" t="s">
        <v>67</v>
      </c>
      <c r="E76" s="39" t="s">
        <v>958</v>
      </c>
    </row>
    <row r="77" spans="1:5" ht="140.25">
      <c r="A77" t="s">
        <v>69</v>
      </c>
      <c r="E77" s="37" t="s">
        <v>347</v>
      </c>
    </row>
    <row r="78" spans="1:16" ht="12.75">
      <c r="A78" s="26" t="s">
        <v>60</v>
      </c>
      <c s="31" t="s">
        <v>50</v>
      </c>
      <c s="31" t="s">
        <v>348</v>
      </c>
      <c s="26" t="s">
        <v>77</v>
      </c>
      <c s="32" t="s">
        <v>349</v>
      </c>
      <c s="33" t="s">
        <v>93</v>
      </c>
      <c s="34">
        <v>44.88</v>
      </c>
      <c s="35">
        <v>0</v>
      </c>
      <c s="35">
        <f>ROUND(ROUND(H78,2)*ROUND(G78,3),2)</f>
      </c>
      <c s="33" t="s">
        <v>64</v>
      </c>
      <c r="O78">
        <f>(I78*21)/100</f>
      </c>
      <c t="s">
        <v>33</v>
      </c>
    </row>
    <row r="79" spans="1:5" ht="12.75">
      <c r="A79" s="36" t="s">
        <v>65</v>
      </c>
      <c r="E79" s="37" t="s">
        <v>77</v>
      </c>
    </row>
    <row r="80" spans="1:5" ht="114.75">
      <c r="A80" s="38" t="s">
        <v>67</v>
      </c>
      <c r="E80" s="39" t="s">
        <v>959</v>
      </c>
    </row>
    <row r="81" spans="1:5" ht="140.25">
      <c r="A81" t="s">
        <v>69</v>
      </c>
      <c r="E81" s="37" t="s">
        <v>347</v>
      </c>
    </row>
    <row r="82" spans="1:16" ht="12.75">
      <c r="A82" s="26" t="s">
        <v>60</v>
      </c>
      <c s="31" t="s">
        <v>54</v>
      </c>
      <c s="31" t="s">
        <v>352</v>
      </c>
      <c s="26" t="s">
        <v>77</v>
      </c>
      <c s="32" t="s">
        <v>353</v>
      </c>
      <c s="33" t="s">
        <v>93</v>
      </c>
      <c s="34">
        <v>117.88</v>
      </c>
      <c s="35">
        <v>0</v>
      </c>
      <c s="35">
        <f>ROUND(ROUND(H82,2)*ROUND(G82,3),2)</f>
      </c>
      <c s="33" t="s">
        <v>64</v>
      </c>
      <c r="O82">
        <f>(I82*21)/100</f>
      </c>
      <c t="s">
        <v>33</v>
      </c>
    </row>
    <row r="83" spans="1:5" ht="12.75">
      <c r="A83" s="36" t="s">
        <v>65</v>
      </c>
      <c r="E83" s="37" t="s">
        <v>77</v>
      </c>
    </row>
    <row r="84" spans="1:5" ht="165.75">
      <c r="A84" s="38" t="s">
        <v>67</v>
      </c>
      <c r="E84" s="39" t="s">
        <v>960</v>
      </c>
    </row>
    <row r="85" spans="1:5" ht="140.25">
      <c r="A85" t="s">
        <v>69</v>
      </c>
      <c r="E85" s="37" t="s">
        <v>347</v>
      </c>
    </row>
    <row r="86" spans="1:18" ht="12.75" customHeight="1">
      <c r="A86" s="6" t="s">
        <v>58</v>
      </c>
      <c s="6"/>
      <c s="41" t="s">
        <v>50</v>
      </c>
      <c s="6"/>
      <c s="29" t="s">
        <v>916</v>
      </c>
      <c s="6"/>
      <c s="6"/>
      <c s="6"/>
      <c s="42">
        <f>0+Q86</f>
      </c>
      <c s="6"/>
      <c r="O86">
        <f>0+R86</f>
      </c>
      <c r="Q86">
        <f>0+I87+I91</f>
      </c>
      <c>
        <f>0+O87+O91</f>
      </c>
    </row>
    <row r="87" spans="1:16" ht="12.75">
      <c r="A87" s="26" t="s">
        <v>60</v>
      </c>
      <c s="31" t="s">
        <v>442</v>
      </c>
      <c s="31" t="s">
        <v>472</v>
      </c>
      <c s="26" t="s">
        <v>77</v>
      </c>
      <c s="32" t="s">
        <v>473</v>
      </c>
      <c s="33" t="s">
        <v>233</v>
      </c>
      <c s="34">
        <v>201.5</v>
      </c>
      <c s="35">
        <v>0</v>
      </c>
      <c s="35">
        <f>ROUND(ROUND(H87,2)*ROUND(G87,3),2)</f>
      </c>
      <c s="33" t="s">
        <v>64</v>
      </c>
      <c r="O87">
        <f>(I87*21)/100</f>
      </c>
      <c t="s">
        <v>33</v>
      </c>
    </row>
    <row r="88" spans="1:5" ht="12.75">
      <c r="A88" s="36" t="s">
        <v>65</v>
      </c>
      <c r="E88" s="37" t="s">
        <v>77</v>
      </c>
    </row>
    <row r="89" spans="1:5" ht="242.25">
      <c r="A89" s="38" t="s">
        <v>67</v>
      </c>
      <c r="E89" s="39" t="s">
        <v>961</v>
      </c>
    </row>
    <row r="90" spans="1:5" ht="25.5">
      <c r="A90" t="s">
        <v>69</v>
      </c>
      <c r="E90" s="37" t="s">
        <v>476</v>
      </c>
    </row>
    <row r="91" spans="1:16" ht="12.75">
      <c r="A91" s="26" t="s">
        <v>60</v>
      </c>
      <c s="31" t="s">
        <v>446</v>
      </c>
      <c s="31" t="s">
        <v>478</v>
      </c>
      <c s="26" t="s">
        <v>77</v>
      </c>
      <c s="32" t="s">
        <v>479</v>
      </c>
      <c s="33" t="s">
        <v>233</v>
      </c>
      <c s="34">
        <v>104.5</v>
      </c>
      <c s="35">
        <v>0</v>
      </c>
      <c s="35">
        <f>ROUND(ROUND(H91,2)*ROUND(G91,3),2)</f>
      </c>
      <c s="33" t="s">
        <v>64</v>
      </c>
      <c r="O91">
        <f>(I91*21)/100</f>
      </c>
      <c t="s">
        <v>33</v>
      </c>
    </row>
    <row r="92" spans="1:5" ht="12.75">
      <c r="A92" s="36" t="s">
        <v>65</v>
      </c>
      <c r="E92" s="37" t="s">
        <v>77</v>
      </c>
    </row>
    <row r="93" spans="1:5" ht="127.5">
      <c r="A93" s="38" t="s">
        <v>67</v>
      </c>
      <c r="E93" s="39" t="s">
        <v>962</v>
      </c>
    </row>
    <row r="94" spans="1:5" ht="38.25">
      <c r="A94" t="s">
        <v>69</v>
      </c>
      <c r="E94" s="37" t="s">
        <v>481</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963</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2"/>
      <c s="1"/>
      <c s="1"/>
      <c s="1"/>
      <c s="1"/>
      <c r="O5" t="s">
        <v>31</v>
      </c>
      <c t="s">
        <v>33</v>
      </c>
    </row>
    <row r="6" spans="1:10" ht="12.75" customHeight="1">
      <c r="A6" t="s">
        <v>24</v>
      </c>
      <c s="16" t="s">
        <v>28</v>
      </c>
      <c s="17" t="s">
        <v>963</v>
      </c>
      <c s="6"/>
      <c s="18" t="s">
        <v>964</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25.5">
      <c r="A11" s="26" t="s">
        <v>60</v>
      </c>
      <c s="31" t="s">
        <v>39</v>
      </c>
      <c s="31" t="s">
        <v>833</v>
      </c>
      <c s="26" t="s">
        <v>853</v>
      </c>
      <c s="32" t="s">
        <v>966</v>
      </c>
      <c s="33" t="s">
        <v>84</v>
      </c>
      <c s="34">
        <v>1</v>
      </c>
      <c s="35">
        <v>0</v>
      </c>
      <c s="35">
        <f>ROUND(ROUND(H11,2)*ROUND(G11,3),2)</f>
      </c>
      <c s="33" t="s">
        <v>64</v>
      </c>
      <c r="O11">
        <f>(I11*21)/100</f>
      </c>
      <c t="s">
        <v>33</v>
      </c>
    </row>
    <row r="12" spans="1:5" ht="12.75">
      <c r="A12" s="36" t="s">
        <v>65</v>
      </c>
      <c r="E12" s="37" t="s">
        <v>967</v>
      </c>
    </row>
    <row r="13" spans="1:5" ht="63.75">
      <c r="A13" s="38" t="s">
        <v>67</v>
      </c>
      <c r="E13" s="39" t="s">
        <v>968</v>
      </c>
    </row>
    <row r="14" spans="1:5" ht="12.75">
      <c r="A14" t="s">
        <v>69</v>
      </c>
      <c r="E14" s="37" t="s">
        <v>87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969</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2"/>
      <c s="1"/>
      <c s="1"/>
      <c s="1"/>
      <c s="1"/>
      <c r="O5" t="s">
        <v>31</v>
      </c>
      <c t="s">
        <v>33</v>
      </c>
    </row>
    <row r="6" spans="1:10" ht="12.75" customHeight="1">
      <c r="A6" t="s">
        <v>24</v>
      </c>
      <c s="16" t="s">
        <v>28</v>
      </c>
      <c s="17" t="s">
        <v>969</v>
      </c>
      <c s="6"/>
      <c s="18" t="s">
        <v>970</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39</v>
      </c>
      <c s="31" t="s">
        <v>972</v>
      </c>
      <c s="26" t="s">
        <v>77</v>
      </c>
      <c s="32" t="s">
        <v>973</v>
      </c>
      <c s="33" t="s">
        <v>84</v>
      </c>
      <c s="34">
        <v>1</v>
      </c>
      <c s="35">
        <v>0</v>
      </c>
      <c s="35">
        <f>ROUND(ROUND(H11,2)*ROUND(G11,3),2)</f>
      </c>
      <c s="33" t="s">
        <v>64</v>
      </c>
      <c r="O11">
        <f>(I11*21)/100</f>
      </c>
      <c t="s">
        <v>33</v>
      </c>
    </row>
    <row r="12" spans="1:5" ht="12.75">
      <c r="A12" s="36" t="s">
        <v>65</v>
      </c>
      <c r="E12" s="37" t="s">
        <v>77</v>
      </c>
    </row>
    <row r="13" spans="1:5" ht="140.25">
      <c r="A13" s="38" t="s">
        <v>67</v>
      </c>
      <c r="E13" s="39" t="s">
        <v>974</v>
      </c>
    </row>
    <row r="14" spans="1:5" ht="12.75">
      <c r="A14" t="s">
        <v>69</v>
      </c>
      <c r="E14" s="37" t="s">
        <v>812</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975</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2"/>
      <c s="1"/>
      <c s="1"/>
      <c s="1"/>
      <c s="1"/>
      <c r="O5" t="s">
        <v>31</v>
      </c>
      <c t="s">
        <v>33</v>
      </c>
    </row>
    <row r="6" spans="1:10" ht="12.75" customHeight="1">
      <c r="A6" t="s">
        <v>24</v>
      </c>
      <c s="16" t="s">
        <v>28</v>
      </c>
      <c s="17" t="s">
        <v>975</v>
      </c>
      <c s="6"/>
      <c s="18" t="s">
        <v>976</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39</v>
      </c>
      <c s="31" t="s">
        <v>833</v>
      </c>
      <c s="26" t="s">
        <v>978</v>
      </c>
      <c s="32" t="s">
        <v>979</v>
      </c>
      <c s="33" t="s">
        <v>84</v>
      </c>
      <c s="34">
        <v>1</v>
      </c>
      <c s="35">
        <v>0</v>
      </c>
      <c s="35">
        <f>ROUND(ROUND(H11,2)*ROUND(G11,3),2)</f>
      </c>
      <c s="33" t="s">
        <v>64</v>
      </c>
      <c r="O11">
        <f>(I11*21)/100</f>
      </c>
      <c t="s">
        <v>33</v>
      </c>
    </row>
    <row r="12" spans="1:5" ht="12.75">
      <c r="A12" s="36" t="s">
        <v>65</v>
      </c>
      <c r="E12" s="37" t="s">
        <v>967</v>
      </c>
    </row>
    <row r="13" spans="1:5" ht="51">
      <c r="A13" s="38" t="s">
        <v>67</v>
      </c>
      <c r="E13" s="39" t="s">
        <v>980</v>
      </c>
    </row>
    <row r="14" spans="1:5" ht="12.75">
      <c r="A14" t="s">
        <v>69</v>
      </c>
      <c r="E14" s="37" t="s">
        <v>87</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0+O10+O15</f>
      </c>
      <c t="s">
        <v>32</v>
      </c>
    </row>
    <row r="3" spans="1:16" ht="15" customHeight="1">
      <c r="A3" t="s">
        <v>12</v>
      </c>
      <c s="12" t="s">
        <v>14</v>
      </c>
      <c s="13" t="s">
        <v>15</v>
      </c>
      <c s="1"/>
      <c s="14" t="s">
        <v>16</v>
      </c>
      <c s="1"/>
      <c s="9"/>
      <c s="8" t="s">
        <v>981</v>
      </c>
      <c s="43">
        <f>0+I10+I15</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2"/>
      <c s="1"/>
      <c s="1"/>
      <c s="1"/>
      <c s="1"/>
      <c r="O5" t="s">
        <v>31</v>
      </c>
      <c t="s">
        <v>33</v>
      </c>
    </row>
    <row r="6" spans="1:10" ht="12.75" customHeight="1">
      <c r="A6" t="s">
        <v>24</v>
      </c>
      <c s="16" t="s">
        <v>28</v>
      </c>
      <c s="17" t="s">
        <v>981</v>
      </c>
      <c s="6"/>
      <c s="18" t="s">
        <v>982</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573</v>
      </c>
      <c s="31" t="s">
        <v>809</v>
      </c>
      <c s="26" t="s">
        <v>77</v>
      </c>
      <c s="32" t="s">
        <v>810</v>
      </c>
      <c s="33" t="s">
        <v>84</v>
      </c>
      <c s="34">
        <v>1</v>
      </c>
      <c s="35">
        <v>0</v>
      </c>
      <c s="35">
        <f>ROUND(ROUND(H11,2)*ROUND(G11,3),2)</f>
      </c>
      <c s="33" t="s">
        <v>64</v>
      </c>
      <c r="O11">
        <f>(I11*21)/100</f>
      </c>
      <c t="s">
        <v>33</v>
      </c>
    </row>
    <row r="12" spans="1:5" ht="12.75">
      <c r="A12" s="36" t="s">
        <v>65</v>
      </c>
      <c r="E12" s="37" t="s">
        <v>984</v>
      </c>
    </row>
    <row r="13" spans="1:5" ht="25.5">
      <c r="A13" s="38" t="s">
        <v>67</v>
      </c>
      <c r="E13" s="39" t="s">
        <v>985</v>
      </c>
    </row>
    <row r="14" spans="1:5" ht="12.75">
      <c r="A14" t="s">
        <v>69</v>
      </c>
      <c r="E14" s="37" t="s">
        <v>812</v>
      </c>
    </row>
    <row r="15" spans="1:18" ht="12.75" customHeight="1">
      <c r="A15" s="6" t="s">
        <v>58</v>
      </c>
      <c s="6"/>
      <c s="41" t="s">
        <v>50</v>
      </c>
      <c s="6"/>
      <c s="29" t="s">
        <v>916</v>
      </c>
      <c s="6"/>
      <c s="6"/>
      <c s="6"/>
      <c s="42">
        <f>0+Q15</f>
      </c>
      <c s="6"/>
      <c r="O15">
        <f>0+R15</f>
      </c>
      <c r="Q15">
        <f>0+I16+I20+I24+I28+I32+I36+I40+I44+I48+I52</f>
      </c>
      <c>
        <f>0+O16+O20+O24+O28+O32+O36+O40+O44+O48+O52</f>
      </c>
    </row>
    <row r="16" spans="1:16" ht="12.75">
      <c r="A16" s="26" t="s">
        <v>60</v>
      </c>
      <c s="31" t="s">
        <v>32</v>
      </c>
      <c s="31" t="s">
        <v>986</v>
      </c>
      <c s="26" t="s">
        <v>77</v>
      </c>
      <c s="32" t="s">
        <v>987</v>
      </c>
      <c s="33" t="s">
        <v>399</v>
      </c>
      <c s="34">
        <v>5</v>
      </c>
      <c s="35">
        <v>0</v>
      </c>
      <c s="35">
        <f>ROUND(ROUND(H16,2)*ROUND(G16,3),2)</f>
      </c>
      <c s="33" t="s">
        <v>64</v>
      </c>
      <c r="O16">
        <f>(I16*21)/100</f>
      </c>
      <c t="s">
        <v>33</v>
      </c>
    </row>
    <row r="17" spans="1:5" ht="12.75">
      <c r="A17" s="36" t="s">
        <v>65</v>
      </c>
      <c r="E17" s="37" t="s">
        <v>77</v>
      </c>
    </row>
    <row r="18" spans="1:5" ht="25.5">
      <c r="A18" s="38" t="s">
        <v>67</v>
      </c>
      <c r="E18" s="39" t="s">
        <v>988</v>
      </c>
    </row>
    <row r="19" spans="1:5" ht="38.25">
      <c r="A19" t="s">
        <v>69</v>
      </c>
      <c r="E19" s="37" t="s">
        <v>989</v>
      </c>
    </row>
    <row r="20" spans="1:16" ht="25.5">
      <c r="A20" s="26" t="s">
        <v>60</v>
      </c>
      <c s="31" t="s">
        <v>39</v>
      </c>
      <c s="31" t="s">
        <v>574</v>
      </c>
      <c s="26" t="s">
        <v>77</v>
      </c>
      <c s="32" t="s">
        <v>575</v>
      </c>
      <c s="33" t="s">
        <v>399</v>
      </c>
      <c s="34">
        <v>98</v>
      </c>
      <c s="35">
        <v>0</v>
      </c>
      <c s="35">
        <f>ROUND(ROUND(H20,2)*ROUND(G20,3),2)</f>
      </c>
      <c s="33" t="s">
        <v>64</v>
      </c>
      <c r="O20">
        <f>(I20*21)/100</f>
      </c>
      <c t="s">
        <v>33</v>
      </c>
    </row>
    <row r="21" spans="1:5" ht="12.75">
      <c r="A21" s="36" t="s">
        <v>65</v>
      </c>
      <c r="E21" s="37" t="s">
        <v>77</v>
      </c>
    </row>
    <row r="22" spans="1:5" ht="216.75">
      <c r="A22" s="38" t="s">
        <v>67</v>
      </c>
      <c r="E22" s="39" t="s">
        <v>990</v>
      </c>
    </row>
    <row r="23" spans="1:5" ht="25.5">
      <c r="A23" t="s">
        <v>69</v>
      </c>
      <c r="E23" s="37" t="s">
        <v>577</v>
      </c>
    </row>
    <row r="24" spans="1:16" ht="12.75">
      <c r="A24" s="26" t="s">
        <v>60</v>
      </c>
      <c s="31" t="s">
        <v>33</v>
      </c>
      <c s="31" t="s">
        <v>991</v>
      </c>
      <c s="26" t="s">
        <v>77</v>
      </c>
      <c s="32" t="s">
        <v>992</v>
      </c>
      <c s="33" t="s">
        <v>399</v>
      </c>
      <c s="34">
        <v>98</v>
      </c>
      <c s="35">
        <v>0</v>
      </c>
      <c s="35">
        <f>ROUND(ROUND(H24,2)*ROUND(G24,3),2)</f>
      </c>
      <c s="33" t="s">
        <v>64</v>
      </c>
      <c r="O24">
        <f>(I24*21)/100</f>
      </c>
      <c t="s">
        <v>33</v>
      </c>
    </row>
    <row r="25" spans="1:5" ht="12.75">
      <c r="A25" s="36" t="s">
        <v>65</v>
      </c>
      <c r="E25" s="37" t="s">
        <v>77</v>
      </c>
    </row>
    <row r="26" spans="1:5" ht="216.75">
      <c r="A26" s="38" t="s">
        <v>67</v>
      </c>
      <c r="E26" s="39" t="s">
        <v>993</v>
      </c>
    </row>
    <row r="27" spans="1:5" ht="25.5">
      <c r="A27" t="s">
        <v>69</v>
      </c>
      <c r="E27" s="37" t="s">
        <v>572</v>
      </c>
    </row>
    <row r="28" spans="1:16" ht="12.75">
      <c r="A28" s="26" t="s">
        <v>60</v>
      </c>
      <c s="31" t="s">
        <v>54</v>
      </c>
      <c s="31" t="s">
        <v>994</v>
      </c>
      <c s="26" t="s">
        <v>77</v>
      </c>
      <c s="32" t="s">
        <v>995</v>
      </c>
      <c s="33" t="s">
        <v>996</v>
      </c>
      <c s="34">
        <v>20580</v>
      </c>
      <c s="35">
        <v>0</v>
      </c>
      <c s="35">
        <f>ROUND(ROUND(H28,2)*ROUND(G28,3),2)</f>
      </c>
      <c s="33" t="s">
        <v>64</v>
      </c>
      <c r="O28">
        <f>(I28*21)/100</f>
      </c>
      <c t="s">
        <v>33</v>
      </c>
    </row>
    <row r="29" spans="1:5" ht="12.75">
      <c r="A29" s="36" t="s">
        <v>65</v>
      </c>
      <c r="E29" s="37" t="s">
        <v>77</v>
      </c>
    </row>
    <row r="30" spans="1:5" ht="63.75">
      <c r="A30" s="38" t="s">
        <v>67</v>
      </c>
      <c r="E30" s="39" t="s">
        <v>997</v>
      </c>
    </row>
    <row r="31" spans="1:5" ht="25.5">
      <c r="A31" t="s">
        <v>69</v>
      </c>
      <c r="E31" s="37" t="s">
        <v>998</v>
      </c>
    </row>
    <row r="32" spans="1:16" ht="12.75">
      <c r="A32" s="26" t="s">
        <v>60</v>
      </c>
      <c s="31" t="s">
        <v>45</v>
      </c>
      <c s="31" t="s">
        <v>999</v>
      </c>
      <c s="26" t="s">
        <v>77</v>
      </c>
      <c s="32" t="s">
        <v>1000</v>
      </c>
      <c s="33" t="s">
        <v>399</v>
      </c>
      <c s="34">
        <v>10</v>
      </c>
      <c s="35">
        <v>0</v>
      </c>
      <c s="35">
        <f>ROUND(ROUND(H32,2)*ROUND(G32,3),2)</f>
      </c>
      <c s="33" t="s">
        <v>64</v>
      </c>
      <c r="O32">
        <f>(I32*21)/100</f>
      </c>
      <c t="s">
        <v>33</v>
      </c>
    </row>
    <row r="33" spans="1:5" ht="12.75">
      <c r="A33" s="36" t="s">
        <v>65</v>
      </c>
      <c r="E33" s="37" t="s">
        <v>77</v>
      </c>
    </row>
    <row r="34" spans="1:5" ht="51">
      <c r="A34" s="38" t="s">
        <v>67</v>
      </c>
      <c r="E34" s="39" t="s">
        <v>1001</v>
      </c>
    </row>
    <row r="35" spans="1:5" ht="63.75">
      <c r="A35" t="s">
        <v>69</v>
      </c>
      <c r="E35" s="37" t="s">
        <v>1002</v>
      </c>
    </row>
    <row r="36" spans="1:16" ht="12.75">
      <c r="A36" s="26" t="s">
        <v>60</v>
      </c>
      <c s="31" t="s">
        <v>50</v>
      </c>
      <c s="31" t="s">
        <v>1003</v>
      </c>
      <c s="26" t="s">
        <v>77</v>
      </c>
      <c s="32" t="s">
        <v>1004</v>
      </c>
      <c s="33" t="s">
        <v>399</v>
      </c>
      <c s="34">
        <v>10</v>
      </c>
      <c s="35">
        <v>0</v>
      </c>
      <c s="35">
        <f>ROUND(ROUND(H36,2)*ROUND(G36,3),2)</f>
      </c>
      <c s="33" t="s">
        <v>64</v>
      </c>
      <c r="O36">
        <f>(I36*21)/100</f>
      </c>
      <c t="s">
        <v>33</v>
      </c>
    </row>
    <row r="37" spans="1:5" ht="12.75">
      <c r="A37" s="36" t="s">
        <v>65</v>
      </c>
      <c r="E37" s="37" t="s">
        <v>77</v>
      </c>
    </row>
    <row r="38" spans="1:5" ht="51">
      <c r="A38" s="38" t="s">
        <v>67</v>
      </c>
      <c r="E38" s="39" t="s">
        <v>1001</v>
      </c>
    </row>
    <row r="39" spans="1:5" ht="25.5">
      <c r="A39" t="s">
        <v>69</v>
      </c>
      <c r="E39" s="37" t="s">
        <v>1005</v>
      </c>
    </row>
    <row r="40" spans="1:16" ht="12.75">
      <c r="A40" s="26" t="s">
        <v>60</v>
      </c>
      <c s="31" t="s">
        <v>52</v>
      </c>
      <c s="31" t="s">
        <v>1006</v>
      </c>
      <c s="26" t="s">
        <v>77</v>
      </c>
      <c s="32" t="s">
        <v>1007</v>
      </c>
      <c s="33" t="s">
        <v>996</v>
      </c>
      <c s="34">
        <v>2100</v>
      </c>
      <c s="35">
        <v>0</v>
      </c>
      <c s="35">
        <f>ROUND(ROUND(H40,2)*ROUND(G40,3),2)</f>
      </c>
      <c s="33" t="s">
        <v>64</v>
      </c>
      <c r="O40">
        <f>(I40*21)/100</f>
      </c>
      <c t="s">
        <v>33</v>
      </c>
    </row>
    <row r="41" spans="1:5" ht="12.75">
      <c r="A41" s="36" t="s">
        <v>65</v>
      </c>
      <c r="E41" s="37" t="s">
        <v>77</v>
      </c>
    </row>
    <row r="42" spans="1:5" ht="63.75">
      <c r="A42" s="38" t="s">
        <v>67</v>
      </c>
      <c r="E42" s="39" t="s">
        <v>1008</v>
      </c>
    </row>
    <row r="43" spans="1:5" ht="25.5">
      <c r="A43" t="s">
        <v>69</v>
      </c>
      <c r="E43" s="37" t="s">
        <v>1009</v>
      </c>
    </row>
    <row r="44" spans="1:16" ht="12.75">
      <c r="A44" s="26" t="s">
        <v>60</v>
      </c>
      <c s="31" t="s">
        <v>200</v>
      </c>
      <c s="31" t="s">
        <v>1010</v>
      </c>
      <c s="26" t="s">
        <v>77</v>
      </c>
      <c s="32" t="s">
        <v>1011</v>
      </c>
      <c s="33" t="s">
        <v>399</v>
      </c>
      <c s="34">
        <v>2</v>
      </c>
      <c s="35">
        <v>0</v>
      </c>
      <c s="35">
        <f>ROUND(ROUND(H44,2)*ROUND(G44,3),2)</f>
      </c>
      <c s="33" t="s">
        <v>64</v>
      </c>
      <c r="O44">
        <f>(I44*21)/100</f>
      </c>
      <c t="s">
        <v>33</v>
      </c>
    </row>
    <row r="45" spans="1:5" ht="12.75">
      <c r="A45" s="36" t="s">
        <v>65</v>
      </c>
      <c r="E45" s="37" t="s">
        <v>77</v>
      </c>
    </row>
    <row r="46" spans="1:5" ht="51">
      <c r="A46" s="38" t="s">
        <v>67</v>
      </c>
      <c r="E46" s="39" t="s">
        <v>1012</v>
      </c>
    </row>
    <row r="47" spans="1:5" ht="25.5">
      <c r="A47" t="s">
        <v>69</v>
      </c>
      <c r="E47" s="37" t="s">
        <v>1005</v>
      </c>
    </row>
    <row r="48" spans="1:16" ht="12.75">
      <c r="A48" s="26" t="s">
        <v>60</v>
      </c>
      <c s="31" t="s">
        <v>47</v>
      </c>
      <c s="31" t="s">
        <v>1013</v>
      </c>
      <c s="26" t="s">
        <v>77</v>
      </c>
      <c s="32" t="s">
        <v>1014</v>
      </c>
      <c s="33" t="s">
        <v>399</v>
      </c>
      <c s="34">
        <v>2</v>
      </c>
      <c s="35">
        <v>0</v>
      </c>
      <c s="35">
        <f>ROUND(ROUND(H48,2)*ROUND(G48,3),2)</f>
      </c>
      <c s="33" t="s">
        <v>64</v>
      </c>
      <c r="O48">
        <f>(I48*21)/100</f>
      </c>
      <c t="s">
        <v>33</v>
      </c>
    </row>
    <row r="49" spans="1:5" ht="12.75">
      <c r="A49" s="36" t="s">
        <v>65</v>
      </c>
      <c r="E49" s="37" t="s">
        <v>77</v>
      </c>
    </row>
    <row r="50" spans="1:5" ht="51">
      <c r="A50" s="38" t="s">
        <v>67</v>
      </c>
      <c r="E50" s="39" t="s">
        <v>1012</v>
      </c>
    </row>
    <row r="51" spans="1:5" ht="51">
      <c r="A51" t="s">
        <v>69</v>
      </c>
      <c r="E51" s="37" t="s">
        <v>1015</v>
      </c>
    </row>
    <row r="52" spans="1:16" ht="12.75">
      <c r="A52" s="26" t="s">
        <v>60</v>
      </c>
      <c s="31" t="s">
        <v>365</v>
      </c>
      <c s="31" t="s">
        <v>1016</v>
      </c>
      <c s="26" t="s">
        <v>77</v>
      </c>
      <c s="32" t="s">
        <v>1017</v>
      </c>
      <c s="33" t="s">
        <v>996</v>
      </c>
      <c s="34">
        <v>420</v>
      </c>
      <c s="35">
        <v>0</v>
      </c>
      <c s="35">
        <f>ROUND(ROUND(H52,2)*ROUND(G52,3),2)</f>
      </c>
      <c s="33" t="s">
        <v>64</v>
      </c>
      <c r="O52">
        <f>(I52*21)/100</f>
      </c>
      <c t="s">
        <v>33</v>
      </c>
    </row>
    <row r="53" spans="1:5" ht="12.75">
      <c r="A53" s="36" t="s">
        <v>65</v>
      </c>
      <c r="E53" s="37" t="s">
        <v>77</v>
      </c>
    </row>
    <row r="54" spans="1:5" ht="63.75">
      <c r="A54" s="38" t="s">
        <v>67</v>
      </c>
      <c r="E54" s="39" t="s">
        <v>1018</v>
      </c>
    </row>
    <row r="55" spans="1:5" ht="25.5">
      <c r="A55" t="s">
        <v>69</v>
      </c>
      <c r="E55" s="37" t="s">
        <v>1009</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f>
      </c>
      <c t="s">
        <v>32</v>
      </c>
    </row>
    <row r="3" spans="1:16" ht="15" customHeight="1">
      <c r="A3" t="s">
        <v>12</v>
      </c>
      <c s="12" t="s">
        <v>14</v>
      </c>
      <c s="13" t="s">
        <v>15</v>
      </c>
      <c s="1"/>
      <c s="14" t="s">
        <v>16</v>
      </c>
      <c s="1"/>
      <c s="9"/>
      <c s="8" t="s">
        <v>801</v>
      </c>
      <c s="43">
        <f>0+I9</f>
      </c>
      <c s="10"/>
      <c r="O3" t="s">
        <v>29</v>
      </c>
      <c t="s">
        <v>33</v>
      </c>
    </row>
    <row r="4" spans="1:16" ht="15" customHeight="1">
      <c r="A4" t="s">
        <v>17</v>
      </c>
      <c s="12" t="s">
        <v>18</v>
      </c>
      <c s="13" t="s">
        <v>1019</v>
      </c>
      <c s="1"/>
      <c s="14" t="s">
        <v>1020</v>
      </c>
      <c s="12"/>
      <c s="1"/>
      <c s="11"/>
      <c s="11"/>
      <c s="1"/>
      <c r="O4" t="s">
        <v>30</v>
      </c>
      <c t="s">
        <v>33</v>
      </c>
    </row>
    <row r="5" spans="1:16" ht="12.75" customHeight="1">
      <c r="A5" t="s">
        <v>21</v>
      </c>
      <c s="16" t="s">
        <v>28</v>
      </c>
      <c s="17" t="s">
        <v>801</v>
      </c>
      <c s="6"/>
      <c s="18" t="s">
        <v>1021</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0+I10+I14+I18+I22</f>
      </c>
      <c>
        <f>0+O10+O14+O18+O22</f>
      </c>
    </row>
    <row r="10" spans="1:16" ht="12.75">
      <c r="A10" s="26" t="s">
        <v>60</v>
      </c>
      <c s="31" t="s">
        <v>39</v>
      </c>
      <c s="31" t="s">
        <v>1023</v>
      </c>
      <c s="26" t="s">
        <v>77</v>
      </c>
      <c s="32" t="s">
        <v>1024</v>
      </c>
      <c s="33" t="s">
        <v>84</v>
      </c>
      <c s="34">
        <v>1</v>
      </c>
      <c s="35">
        <v>0</v>
      </c>
      <c s="35">
        <f>ROUND(ROUND(H10,2)*ROUND(G10,3),2)</f>
      </c>
      <c s="33" t="s">
        <v>64</v>
      </c>
      <c r="O10">
        <f>(I10*21)/100</f>
      </c>
      <c t="s">
        <v>33</v>
      </c>
    </row>
    <row r="11" spans="1:5" ht="12.75">
      <c r="A11" s="36" t="s">
        <v>65</v>
      </c>
      <c r="E11" s="37" t="s">
        <v>77</v>
      </c>
    </row>
    <row r="12" spans="1:5" ht="12.75">
      <c r="A12" s="38" t="s">
        <v>67</v>
      </c>
      <c r="E12" s="39" t="s">
        <v>824</v>
      </c>
    </row>
    <row r="13" spans="1:5" ht="12.75">
      <c r="A13" t="s">
        <v>69</v>
      </c>
      <c r="E13" s="37" t="s">
        <v>1025</v>
      </c>
    </row>
    <row r="14" spans="1:16" ht="12.75">
      <c r="A14" s="26" t="s">
        <v>60</v>
      </c>
      <c s="31" t="s">
        <v>32</v>
      </c>
      <c s="31" t="s">
        <v>1026</v>
      </c>
      <c s="26" t="s">
        <v>77</v>
      </c>
      <c s="32" t="s">
        <v>1027</v>
      </c>
      <c s="33" t="s">
        <v>84</v>
      </c>
      <c s="34">
        <v>1</v>
      </c>
      <c s="35">
        <v>0</v>
      </c>
      <c s="35">
        <f>ROUND(ROUND(H14,2)*ROUND(G14,3),2)</f>
      </c>
      <c s="33" t="s">
        <v>64</v>
      </c>
      <c r="O14">
        <f>(I14*0)/100</f>
      </c>
      <c t="s">
        <v>37</v>
      </c>
    </row>
    <row r="15" spans="1:5" ht="12.75">
      <c r="A15" s="36" t="s">
        <v>65</v>
      </c>
      <c r="E15" s="37" t="s">
        <v>77</v>
      </c>
    </row>
    <row r="16" spans="1:5" ht="114.75">
      <c r="A16" s="38" t="s">
        <v>67</v>
      </c>
      <c r="E16" s="39" t="s">
        <v>1028</v>
      </c>
    </row>
    <row r="17" spans="1:5" ht="12.75">
      <c r="A17" t="s">
        <v>69</v>
      </c>
      <c r="E17" s="37" t="s">
        <v>1029</v>
      </c>
    </row>
    <row r="18" spans="1:16" ht="12.75">
      <c r="A18" s="26" t="s">
        <v>60</v>
      </c>
      <c s="31" t="s">
        <v>43</v>
      </c>
      <c s="31" t="s">
        <v>1030</v>
      </c>
      <c s="26" t="s">
        <v>506</v>
      </c>
      <c s="32" t="s">
        <v>1031</v>
      </c>
      <c s="33" t="s">
        <v>84</v>
      </c>
      <c s="34">
        <v>1</v>
      </c>
      <c s="35">
        <v>0</v>
      </c>
      <c s="35">
        <f>ROUND(ROUND(H18,2)*ROUND(G18,3),2)</f>
      </c>
      <c s="33" t="s">
        <v>64</v>
      </c>
      <c r="O18">
        <f>(I18*0)/100</f>
      </c>
      <c t="s">
        <v>37</v>
      </c>
    </row>
    <row r="19" spans="1:5" ht="12.75">
      <c r="A19" s="36" t="s">
        <v>65</v>
      </c>
      <c r="E19" s="37" t="s">
        <v>77</v>
      </c>
    </row>
    <row r="20" spans="1:5" ht="25.5">
      <c r="A20" s="38" t="s">
        <v>67</v>
      </c>
      <c r="E20" s="39" t="s">
        <v>1032</v>
      </c>
    </row>
    <row r="21" spans="1:5" ht="12.75">
      <c r="A21" t="s">
        <v>69</v>
      </c>
      <c r="E21" s="37" t="s">
        <v>812</v>
      </c>
    </row>
    <row r="22" spans="1:16" ht="12.75">
      <c r="A22" s="26" t="s">
        <v>60</v>
      </c>
      <c s="31" t="s">
        <v>33</v>
      </c>
      <c s="31" t="s">
        <v>1033</v>
      </c>
      <c s="26" t="s">
        <v>77</v>
      </c>
      <c s="32" t="s">
        <v>1034</v>
      </c>
      <c s="33" t="s">
        <v>84</v>
      </c>
      <c s="34">
        <v>1</v>
      </c>
      <c s="35">
        <v>0</v>
      </c>
      <c s="35">
        <f>ROUND(ROUND(H22,2)*ROUND(G22,3),2)</f>
      </c>
      <c s="33" t="s">
        <v>64</v>
      </c>
      <c r="O22">
        <f>(I22*21)/100</f>
      </c>
      <c t="s">
        <v>33</v>
      </c>
    </row>
    <row r="23" spans="1:5" ht="12.75">
      <c r="A23" s="36" t="s">
        <v>65</v>
      </c>
      <c r="E23" s="37" t="s">
        <v>77</v>
      </c>
    </row>
    <row r="24" spans="1:5" ht="25.5">
      <c r="A24" s="38" t="s">
        <v>67</v>
      </c>
      <c r="E24" s="39" t="s">
        <v>807</v>
      </c>
    </row>
    <row r="25" spans="1:5" ht="25.5">
      <c r="A25" t="s">
        <v>69</v>
      </c>
      <c r="E25" s="37" t="s">
        <v>1035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0+O9+O18+O35+O52+O57</f>
      </c>
      <c t="s">
        <v>32</v>
      </c>
    </row>
    <row r="3" spans="1:16" ht="15" customHeight="1">
      <c r="A3" t="s">
        <v>12</v>
      </c>
      <c s="12" t="s">
        <v>14</v>
      </c>
      <c s="13" t="s">
        <v>15</v>
      </c>
      <c s="1"/>
      <c s="14" t="s">
        <v>16</v>
      </c>
      <c s="1"/>
      <c s="9"/>
      <c s="8" t="s">
        <v>1036</v>
      </c>
      <c s="43">
        <f>0+I9+I18+I35+I52+I57</f>
      </c>
      <c s="10"/>
      <c r="O3" t="s">
        <v>29</v>
      </c>
      <c t="s">
        <v>33</v>
      </c>
    </row>
    <row r="4" spans="1:16" ht="15" customHeight="1">
      <c r="A4" t="s">
        <v>17</v>
      </c>
      <c s="12" t="s">
        <v>18</v>
      </c>
      <c s="13" t="s">
        <v>1019</v>
      </c>
      <c s="1"/>
      <c s="14" t="s">
        <v>1020</v>
      </c>
      <c s="12"/>
      <c s="1"/>
      <c s="11"/>
      <c s="11"/>
      <c s="1"/>
      <c r="O4" t="s">
        <v>30</v>
      </c>
      <c t="s">
        <v>33</v>
      </c>
    </row>
    <row r="5" spans="1:16" ht="12.75" customHeight="1">
      <c r="A5" t="s">
        <v>21</v>
      </c>
      <c s="16" t="s">
        <v>28</v>
      </c>
      <c s="17" t="s">
        <v>1036</v>
      </c>
      <c s="6"/>
      <c s="18" t="s">
        <v>1037</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f>
      </c>
      <c>
        <f>0+O10+O14</f>
      </c>
    </row>
    <row r="10" spans="1:16" ht="12.75">
      <c r="A10" s="26" t="s">
        <v>60</v>
      </c>
      <c s="31" t="s">
        <v>271</v>
      </c>
      <c s="31" t="s">
        <v>61</v>
      </c>
      <c s="26" t="s">
        <v>39</v>
      </c>
      <c s="32" t="s">
        <v>62</v>
      </c>
      <c s="33" t="s">
        <v>63</v>
      </c>
      <c s="34">
        <v>29.6</v>
      </c>
      <c s="35">
        <v>0</v>
      </c>
      <c s="35">
        <f>ROUND(ROUND(H10,2)*ROUND(G10,3),2)</f>
      </c>
      <c s="33" t="s">
        <v>64</v>
      </c>
      <c r="O10">
        <f>(I10*21)/100</f>
      </c>
      <c t="s">
        <v>33</v>
      </c>
    </row>
    <row r="11" spans="1:5" ht="38.25">
      <c r="A11" s="36" t="s">
        <v>65</v>
      </c>
      <c r="E11" s="37" t="s">
        <v>66</v>
      </c>
    </row>
    <row r="12" spans="1:5" ht="51">
      <c r="A12" s="38" t="s">
        <v>67</v>
      </c>
      <c r="E12" s="39" t="s">
        <v>1039</v>
      </c>
    </row>
    <row r="13" spans="1:5" ht="25.5">
      <c r="A13" t="s">
        <v>69</v>
      </c>
      <c r="E13" s="37" t="s">
        <v>70</v>
      </c>
    </row>
    <row r="14" spans="1:16" ht="12.75">
      <c r="A14" s="26" t="s">
        <v>60</v>
      </c>
      <c s="31" t="s">
        <v>33</v>
      </c>
      <c s="31" t="s">
        <v>61</v>
      </c>
      <c s="26" t="s">
        <v>33</v>
      </c>
      <c s="32" t="s">
        <v>62</v>
      </c>
      <c s="33" t="s">
        <v>63</v>
      </c>
      <c s="34">
        <v>6.038</v>
      </c>
      <c s="35">
        <v>0</v>
      </c>
      <c s="35">
        <f>ROUND(ROUND(H14,2)*ROUND(G14,3),2)</f>
      </c>
      <c s="33" t="s">
        <v>64</v>
      </c>
      <c r="O14">
        <f>(I14*21)/100</f>
      </c>
      <c t="s">
        <v>33</v>
      </c>
    </row>
    <row r="15" spans="1:5" ht="38.25">
      <c r="A15" s="36" t="s">
        <v>65</v>
      </c>
      <c r="E15" s="37" t="s">
        <v>71</v>
      </c>
    </row>
    <row r="16" spans="1:5" ht="76.5">
      <c r="A16" s="38" t="s">
        <v>67</v>
      </c>
      <c r="E16" s="39" t="s">
        <v>1040</v>
      </c>
    </row>
    <row r="17" spans="1:5" ht="25.5">
      <c r="A17" t="s">
        <v>69</v>
      </c>
      <c r="E17" s="37" t="s">
        <v>70</v>
      </c>
    </row>
    <row r="18" spans="1:18" ht="12.75" customHeight="1">
      <c r="A18" s="6" t="s">
        <v>58</v>
      </c>
      <c s="6"/>
      <c s="41" t="s">
        <v>39</v>
      </c>
      <c s="6"/>
      <c s="29" t="s">
        <v>590</v>
      </c>
      <c s="6"/>
      <c s="6"/>
      <c s="6"/>
      <c s="42">
        <f>0+Q18</f>
      </c>
      <c s="6"/>
      <c r="O18">
        <f>0+R18</f>
      </c>
      <c r="Q18">
        <f>0+I19+I23+I27+I31</f>
      </c>
      <c>
        <f>0+O19+O23+O27+O31</f>
      </c>
    </row>
    <row r="19" spans="1:16" ht="12.75">
      <c r="A19" s="26" t="s">
        <v>60</v>
      </c>
      <c s="31" t="s">
        <v>289</v>
      </c>
      <c s="31" t="s">
        <v>879</v>
      </c>
      <c s="26" t="s">
        <v>77</v>
      </c>
      <c s="32" t="s">
        <v>880</v>
      </c>
      <c s="33" t="s">
        <v>98</v>
      </c>
      <c s="34">
        <v>2.625</v>
      </c>
      <c s="35">
        <v>0</v>
      </c>
      <c s="35">
        <f>ROUND(ROUND(H19,2)*ROUND(G19,3),2)</f>
      </c>
      <c s="33" t="s">
        <v>64</v>
      </c>
      <c r="O19">
        <f>(I19*0)/100</f>
      </c>
      <c t="s">
        <v>37</v>
      </c>
    </row>
    <row r="20" spans="1:5" ht="12.75">
      <c r="A20" s="36" t="s">
        <v>65</v>
      </c>
      <c r="E20" s="37" t="s">
        <v>77</v>
      </c>
    </row>
    <row r="21" spans="1:5" ht="63.75">
      <c r="A21" s="38" t="s">
        <v>67</v>
      </c>
      <c r="E21" s="39" t="s">
        <v>1041</v>
      </c>
    </row>
    <row r="22" spans="1:5" ht="63.75">
      <c r="A22" t="s">
        <v>69</v>
      </c>
      <c r="E22" s="37" t="s">
        <v>101</v>
      </c>
    </row>
    <row r="23" spans="1:16" ht="12.75">
      <c r="A23" s="26" t="s">
        <v>60</v>
      </c>
      <c s="31" t="s">
        <v>253</v>
      </c>
      <c s="31" t="s">
        <v>183</v>
      </c>
      <c s="26" t="s">
        <v>77</v>
      </c>
      <c s="32" t="s">
        <v>184</v>
      </c>
      <c s="33" t="s">
        <v>98</v>
      </c>
      <c s="34">
        <v>14.8</v>
      </c>
      <c s="35">
        <v>0</v>
      </c>
      <c s="35">
        <f>ROUND(ROUND(H23,2)*ROUND(G23,3),2)</f>
      </c>
      <c s="33" t="s">
        <v>64</v>
      </c>
      <c r="O23">
        <f>(I23*21)/100</f>
      </c>
      <c t="s">
        <v>33</v>
      </c>
    </row>
    <row r="24" spans="1:5" ht="12.75">
      <c r="A24" s="36" t="s">
        <v>65</v>
      </c>
      <c r="E24" s="37" t="s">
        <v>77</v>
      </c>
    </row>
    <row r="25" spans="1:5" ht="89.25">
      <c r="A25" s="38" t="s">
        <v>67</v>
      </c>
      <c r="E25" s="39" t="s">
        <v>1042</v>
      </c>
    </row>
    <row r="26" spans="1:5" ht="369.75">
      <c r="A26" t="s">
        <v>69</v>
      </c>
      <c r="E26" s="37" t="s">
        <v>142</v>
      </c>
    </row>
    <row r="27" spans="1:16" ht="12.75">
      <c r="A27" s="26" t="s">
        <v>60</v>
      </c>
      <c s="31" t="s">
        <v>888</v>
      </c>
      <c s="31" t="s">
        <v>149</v>
      </c>
      <c s="26" t="s">
        <v>77</v>
      </c>
      <c s="32" t="s">
        <v>150</v>
      </c>
      <c s="33" t="s">
        <v>98</v>
      </c>
      <c s="34">
        <v>63.6</v>
      </c>
      <c s="35">
        <v>0</v>
      </c>
      <c s="35">
        <f>ROUND(ROUND(H27,2)*ROUND(G27,3),2)</f>
      </c>
      <c s="33" t="s">
        <v>64</v>
      </c>
      <c r="O27">
        <f>(I27*21)/100</f>
      </c>
      <c t="s">
        <v>33</v>
      </c>
    </row>
    <row r="28" spans="1:5" ht="12.75">
      <c r="A28" s="36" t="s">
        <v>65</v>
      </c>
      <c r="E28" s="37" t="s">
        <v>77</v>
      </c>
    </row>
    <row r="29" spans="1:5" ht="153">
      <c r="A29" s="38" t="s">
        <v>67</v>
      </c>
      <c r="E29" s="39" t="s">
        <v>1043</v>
      </c>
    </row>
    <row r="30" spans="1:5" ht="280.5">
      <c r="A30" t="s">
        <v>69</v>
      </c>
      <c r="E30" s="37" t="s">
        <v>152</v>
      </c>
    </row>
    <row r="31" spans="1:16" ht="12.75">
      <c r="A31" s="26" t="s">
        <v>60</v>
      </c>
      <c s="31" t="s">
        <v>412</v>
      </c>
      <c s="31" t="s">
        <v>159</v>
      </c>
      <c s="26" t="s">
        <v>77</v>
      </c>
      <c s="32" t="s">
        <v>160</v>
      </c>
      <c s="33" t="s">
        <v>93</v>
      </c>
      <c s="34">
        <v>196</v>
      </c>
      <c s="35">
        <v>0</v>
      </c>
      <c s="35">
        <f>ROUND(ROUND(H31,2)*ROUND(G31,3),2)</f>
      </c>
      <c s="33" t="s">
        <v>64</v>
      </c>
      <c r="O31">
        <f>(I31*21)/100</f>
      </c>
      <c t="s">
        <v>33</v>
      </c>
    </row>
    <row r="32" spans="1:5" ht="12.75">
      <c r="A32" s="36" t="s">
        <v>65</v>
      </c>
      <c r="E32" s="37" t="s">
        <v>77</v>
      </c>
    </row>
    <row r="33" spans="1:5" ht="165.75">
      <c r="A33" s="38" t="s">
        <v>67</v>
      </c>
      <c r="E33" s="39" t="s">
        <v>1044</v>
      </c>
    </row>
    <row r="34" spans="1:5" ht="25.5">
      <c r="A34" t="s">
        <v>69</v>
      </c>
      <c r="E34" s="37" t="s">
        <v>162</v>
      </c>
    </row>
    <row r="35" spans="1:18" ht="12.75" customHeight="1">
      <c r="A35" s="6" t="s">
        <v>58</v>
      </c>
      <c s="6"/>
      <c s="41" t="s">
        <v>45</v>
      </c>
      <c s="6"/>
      <c s="29" t="s">
        <v>35</v>
      </c>
      <c s="6"/>
      <c s="6"/>
      <c s="6"/>
      <c s="42">
        <f>0+Q35</f>
      </c>
      <c s="6"/>
      <c r="O35">
        <f>0+R35</f>
      </c>
      <c r="Q35">
        <f>0+I36+I40+I44+I48</f>
      </c>
      <c>
        <f>0+O36+O40+O44+O48</f>
      </c>
    </row>
    <row r="36" spans="1:16" ht="12.75">
      <c r="A36" s="26" t="s">
        <v>60</v>
      </c>
      <c s="31" t="s">
        <v>365</v>
      </c>
      <c s="31" t="s">
        <v>309</v>
      </c>
      <c s="26" t="s">
        <v>77</v>
      </c>
      <c s="32" t="s">
        <v>310</v>
      </c>
      <c s="33" t="s">
        <v>93</v>
      </c>
      <c s="34">
        <v>205</v>
      </c>
      <c s="35">
        <v>0</v>
      </c>
      <c s="35">
        <f>ROUND(ROUND(H36,2)*ROUND(G36,3),2)</f>
      </c>
      <c s="33" t="s">
        <v>64</v>
      </c>
      <c r="O36">
        <f>(I36*21)/100</f>
      </c>
      <c t="s">
        <v>33</v>
      </c>
    </row>
    <row r="37" spans="1:5" ht="12.75">
      <c r="A37" s="36" t="s">
        <v>65</v>
      </c>
      <c r="E37" s="37" t="s">
        <v>77</v>
      </c>
    </row>
    <row r="38" spans="1:5" ht="178.5">
      <c r="A38" s="38" t="s">
        <v>67</v>
      </c>
      <c r="E38" s="39" t="s">
        <v>1045</v>
      </c>
    </row>
    <row r="39" spans="1:5" ht="51">
      <c r="A39" t="s">
        <v>69</v>
      </c>
      <c r="E39" s="37" t="s">
        <v>308</v>
      </c>
    </row>
    <row r="40" spans="1:16" ht="12.75">
      <c r="A40" s="26" t="s">
        <v>60</v>
      </c>
      <c s="31" t="s">
        <v>50</v>
      </c>
      <c s="31" t="s">
        <v>1046</v>
      </c>
      <c s="26" t="s">
        <v>77</v>
      </c>
      <c s="32" t="s">
        <v>1047</v>
      </c>
      <c s="33" t="s">
        <v>93</v>
      </c>
      <c s="34">
        <v>183.65</v>
      </c>
      <c s="35">
        <v>0</v>
      </c>
      <c s="35">
        <f>ROUND(ROUND(H40,2)*ROUND(G40,3),2)</f>
      </c>
      <c s="33" t="s">
        <v>64</v>
      </c>
      <c r="O40">
        <f>(I40*21)/100</f>
      </c>
      <c t="s">
        <v>33</v>
      </c>
    </row>
    <row r="41" spans="1:5" ht="12.75">
      <c r="A41" s="36" t="s">
        <v>65</v>
      </c>
      <c r="E41" s="37" t="s">
        <v>77</v>
      </c>
    </row>
    <row r="42" spans="1:5" ht="140.25">
      <c r="A42" s="38" t="s">
        <v>67</v>
      </c>
      <c r="E42" s="39" t="s">
        <v>1048</v>
      </c>
    </row>
    <row r="43" spans="1:5" ht="153">
      <c r="A43" t="s">
        <v>69</v>
      </c>
      <c r="E43" s="37" t="s">
        <v>302</v>
      </c>
    </row>
    <row r="44" spans="1:16" ht="12.75">
      <c r="A44" s="26" t="s">
        <v>60</v>
      </c>
      <c s="31" t="s">
        <v>52</v>
      </c>
      <c s="31" t="s">
        <v>1049</v>
      </c>
      <c s="26" t="s">
        <v>77</v>
      </c>
      <c s="32" t="s">
        <v>1050</v>
      </c>
      <c s="33" t="s">
        <v>93</v>
      </c>
      <c s="34">
        <v>21.35</v>
      </c>
      <c s="35">
        <v>0</v>
      </c>
      <c s="35">
        <f>ROUND(ROUND(H44,2)*ROUND(G44,3),2)</f>
      </c>
      <c s="33" t="s">
        <v>64</v>
      </c>
      <c r="O44">
        <f>(I44*21)/100</f>
      </c>
      <c t="s">
        <v>33</v>
      </c>
    </row>
    <row r="45" spans="1:5" ht="12.75">
      <c r="A45" s="36" t="s">
        <v>65</v>
      </c>
      <c r="E45" s="37" t="s">
        <v>77</v>
      </c>
    </row>
    <row r="46" spans="1:5" ht="178.5">
      <c r="A46" s="38" t="s">
        <v>67</v>
      </c>
      <c r="E46" s="39" t="s">
        <v>1051</v>
      </c>
    </row>
    <row r="47" spans="1:5" ht="153">
      <c r="A47" t="s">
        <v>69</v>
      </c>
      <c r="E47" s="37" t="s">
        <v>302</v>
      </c>
    </row>
    <row r="48" spans="1:16" ht="25.5">
      <c r="A48" s="26" t="s">
        <v>60</v>
      </c>
      <c s="31" t="s">
        <v>54</v>
      </c>
      <c s="31" t="s">
        <v>1052</v>
      </c>
      <c s="26" t="s">
        <v>77</v>
      </c>
      <c s="32" t="s">
        <v>1053</v>
      </c>
      <c s="33" t="s">
        <v>93</v>
      </c>
      <c s="34">
        <v>19.28</v>
      </c>
      <c s="35">
        <v>0</v>
      </c>
      <c s="35">
        <f>ROUND(ROUND(H48,2)*ROUND(G48,3),2)</f>
      </c>
      <c s="33" t="s">
        <v>64</v>
      </c>
      <c r="O48">
        <f>(I48*21)/100</f>
      </c>
      <c t="s">
        <v>33</v>
      </c>
    </row>
    <row r="49" spans="1:5" ht="12.75">
      <c r="A49" s="36" t="s">
        <v>65</v>
      </c>
      <c r="E49" s="37" t="s">
        <v>77</v>
      </c>
    </row>
    <row r="50" spans="1:5" ht="165.75">
      <c r="A50" s="38" t="s">
        <v>67</v>
      </c>
      <c r="E50" s="39" t="s">
        <v>1054</v>
      </c>
    </row>
    <row r="51" spans="1:5" ht="153">
      <c r="A51" t="s">
        <v>69</v>
      </c>
      <c r="E51" s="37" t="s">
        <v>302</v>
      </c>
    </row>
    <row r="52" spans="1:18" ht="12.75" customHeight="1">
      <c r="A52" s="6" t="s">
        <v>58</v>
      </c>
      <c s="6"/>
      <c s="41" t="s">
        <v>200</v>
      </c>
      <c s="6"/>
      <c s="29" t="s">
        <v>359</v>
      </c>
      <c s="6"/>
      <c s="6"/>
      <c s="6"/>
      <c s="42">
        <f>0+Q52</f>
      </c>
      <c s="6"/>
      <c r="O52">
        <f>0+R52</f>
      </c>
      <c r="Q52">
        <f>0+I53</f>
      </c>
      <c>
        <f>0+O53</f>
      </c>
    </row>
    <row r="53" spans="1:16" ht="12.75">
      <c r="A53" s="26" t="s">
        <v>60</v>
      </c>
      <c s="31" t="s">
        <v>360</v>
      </c>
      <c s="31" t="s">
        <v>361</v>
      </c>
      <c s="26" t="s">
        <v>77</v>
      </c>
      <c s="32" t="s">
        <v>362</v>
      </c>
      <c s="33" t="s">
        <v>93</v>
      </c>
      <c s="34">
        <v>37.8</v>
      </c>
      <c s="35">
        <v>0</v>
      </c>
      <c s="35">
        <f>ROUND(ROUND(H53,2)*ROUND(G53,3),2)</f>
      </c>
      <c s="33" t="s">
        <v>64</v>
      </c>
      <c r="O53">
        <f>(I53*21)/100</f>
      </c>
      <c t="s">
        <v>33</v>
      </c>
    </row>
    <row r="54" spans="1:5" ht="12.75">
      <c r="A54" s="36" t="s">
        <v>65</v>
      </c>
      <c r="E54" s="37" t="s">
        <v>77</v>
      </c>
    </row>
    <row r="55" spans="1:5" ht="127.5">
      <c r="A55" s="38" t="s">
        <v>67</v>
      </c>
      <c r="E55" s="39" t="s">
        <v>1055</v>
      </c>
    </row>
    <row r="56" spans="1:5" ht="191.25">
      <c r="A56" t="s">
        <v>69</v>
      </c>
      <c r="E56" s="37" t="s">
        <v>364</v>
      </c>
    </row>
    <row r="57" spans="1:18" ht="12.75" customHeight="1">
      <c r="A57" s="6" t="s">
        <v>58</v>
      </c>
      <c s="6"/>
      <c s="41" t="s">
        <v>50</v>
      </c>
      <c s="6"/>
      <c s="29" t="s">
        <v>916</v>
      </c>
      <c s="6"/>
      <c s="6"/>
      <c s="6"/>
      <c s="42">
        <f>0+Q57</f>
      </c>
      <c s="6"/>
      <c r="O57">
        <f>0+R57</f>
      </c>
      <c r="Q57">
        <f>0+I58</f>
      </c>
      <c>
        <f>0+O58</f>
      </c>
    </row>
    <row r="58" spans="1:16" ht="12.75">
      <c r="A58" s="26" t="s">
        <v>60</v>
      </c>
      <c s="31" t="s">
        <v>312</v>
      </c>
      <c s="31" t="s">
        <v>1056</v>
      </c>
      <c s="26" t="s">
        <v>77</v>
      </c>
      <c s="32" t="s">
        <v>1057</v>
      </c>
      <c s="33" t="s">
        <v>233</v>
      </c>
      <c s="34">
        <v>70</v>
      </c>
      <c s="35">
        <v>0</v>
      </c>
      <c s="35">
        <f>ROUND(ROUND(H58,2)*ROUND(G58,3),2)</f>
      </c>
      <c s="33" t="s">
        <v>64</v>
      </c>
      <c r="O58">
        <f>(I58*21)/100</f>
      </c>
      <c t="s">
        <v>33</v>
      </c>
    </row>
    <row r="59" spans="1:5" ht="12.75">
      <c r="A59" s="36" t="s">
        <v>65</v>
      </c>
      <c r="E59" s="37" t="s">
        <v>77</v>
      </c>
    </row>
    <row r="60" spans="1:5" ht="140.25">
      <c r="A60" s="38" t="s">
        <v>67</v>
      </c>
      <c r="E60" s="39" t="s">
        <v>1058</v>
      </c>
    </row>
    <row r="61" spans="1:5" ht="51">
      <c r="A61" t="s">
        <v>69</v>
      </c>
      <c r="E61" s="37" t="s">
        <v>465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7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0+O11+O32+O109+O142+O155+O172+O225+O278+O283+O360+O397+O434</f>
      </c>
      <c t="s">
        <v>32</v>
      </c>
    </row>
    <row r="3" spans="1:16" ht="15" customHeight="1">
      <c r="A3" t="s">
        <v>12</v>
      </c>
      <c s="12" t="s">
        <v>14</v>
      </c>
      <c s="13" t="s">
        <v>15</v>
      </c>
      <c s="1"/>
      <c s="14" t="s">
        <v>16</v>
      </c>
      <c s="1"/>
      <c s="9"/>
      <c s="8" t="s">
        <v>34</v>
      </c>
      <c s="43">
        <f>0+I11+I32+I109+I142+I155+I172+I225+I278+I283+I360+I397+I434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25</v>
      </c>
      <c s="1"/>
      <c s="14" t="s">
        <v>26</v>
      </c>
      <c s="12"/>
      <c s="1"/>
      <c s="1"/>
      <c s="1"/>
      <c s="1"/>
    </row>
    <row r="7" spans="1:10" ht="12.75" customHeight="1">
      <c r="A7" t="s">
        <v>27</v>
      </c>
      <c s="16" t="s">
        <v>28</v>
      </c>
      <c s="17" t="s">
        <v>34</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0+I12+I16+I20+I24+I28</f>
      </c>
      <c>
        <f>0+O12+O16+O20+O24+O28</f>
      </c>
    </row>
    <row r="12" spans="1:16" ht="12.75">
      <c r="A12" s="26" t="s">
        <v>60</v>
      </c>
      <c s="31" t="s">
        <v>39</v>
      </c>
      <c s="31" t="s">
        <v>61</v>
      </c>
      <c s="26" t="s">
        <v>39</v>
      </c>
      <c s="32" t="s">
        <v>62</v>
      </c>
      <c s="33" t="s">
        <v>63</v>
      </c>
      <c s="34">
        <v>9673.974</v>
      </c>
      <c s="35">
        <v>0</v>
      </c>
      <c s="35">
        <f>ROUND(ROUND(H12,2)*ROUND(G12,3),2)</f>
      </c>
      <c s="33" t="s">
        <v>64</v>
      </c>
      <c r="O12">
        <f>(I12*21)/100</f>
      </c>
      <c t="s">
        <v>33</v>
      </c>
    </row>
    <row r="13" spans="1:5" ht="38.25">
      <c r="A13" s="36" t="s">
        <v>65</v>
      </c>
      <c r="E13" s="37" t="s">
        <v>66</v>
      </c>
    </row>
    <row r="14" spans="1:5" ht="165.75">
      <c r="A14" s="38" t="s">
        <v>67</v>
      </c>
      <c r="E14" s="39" t="s">
        <v>68</v>
      </c>
    </row>
    <row r="15" spans="1:5" ht="25.5">
      <c r="A15" t="s">
        <v>69</v>
      </c>
      <c r="E15" s="37" t="s">
        <v>70</v>
      </c>
    </row>
    <row r="16" spans="1:16" ht="12.75">
      <c r="A16" s="26" t="s">
        <v>60</v>
      </c>
      <c s="31" t="s">
        <v>33</v>
      </c>
      <c s="31" t="s">
        <v>61</v>
      </c>
      <c s="26" t="s">
        <v>33</v>
      </c>
      <c s="32" t="s">
        <v>62</v>
      </c>
      <c s="33" t="s">
        <v>63</v>
      </c>
      <c s="34">
        <v>112.285</v>
      </c>
      <c s="35">
        <v>0</v>
      </c>
      <c s="35">
        <f>ROUND(ROUND(H16,2)*ROUND(G16,3),2)</f>
      </c>
      <c s="33" t="s">
        <v>64</v>
      </c>
      <c r="O16">
        <f>(I16*21)/100</f>
      </c>
      <c t="s">
        <v>33</v>
      </c>
    </row>
    <row r="17" spans="1:5" ht="38.25">
      <c r="A17" s="36" t="s">
        <v>65</v>
      </c>
      <c r="E17" s="37" t="s">
        <v>71</v>
      </c>
    </row>
    <row r="18" spans="1:5" ht="280.5">
      <c r="A18" s="38" t="s">
        <v>67</v>
      </c>
      <c r="E18" s="39" t="s">
        <v>72</v>
      </c>
    </row>
    <row r="19" spans="1:5" ht="25.5">
      <c r="A19" t="s">
        <v>69</v>
      </c>
      <c r="E19" s="37" t="s">
        <v>70</v>
      </c>
    </row>
    <row r="20" spans="1:16" ht="12.75">
      <c r="A20" s="26" t="s">
        <v>60</v>
      </c>
      <c s="31" t="s">
        <v>32</v>
      </c>
      <c s="31" t="s">
        <v>61</v>
      </c>
      <c s="26" t="s">
        <v>32</v>
      </c>
      <c s="32" t="s">
        <v>62</v>
      </c>
      <c s="33" t="s">
        <v>63</v>
      </c>
      <c s="34">
        <v>1824.12</v>
      </c>
      <c s="35">
        <v>0</v>
      </c>
      <c s="35">
        <f>ROUND(ROUND(H20,2)*ROUND(G20,3),2)</f>
      </c>
      <c s="33" t="s">
        <v>64</v>
      </c>
      <c r="O20">
        <f>(I20*21)/100</f>
      </c>
      <c t="s">
        <v>33</v>
      </c>
    </row>
    <row r="21" spans="1:5" ht="38.25">
      <c r="A21" s="36" t="s">
        <v>65</v>
      </c>
      <c r="E21" s="37" t="s">
        <v>73</v>
      </c>
    </row>
    <row r="22" spans="1:5" ht="127.5">
      <c r="A22" s="38" t="s">
        <v>67</v>
      </c>
      <c r="E22" s="39" t="s">
        <v>74</v>
      </c>
    </row>
    <row r="23" spans="1:5" ht="25.5">
      <c r="A23" t="s">
        <v>69</v>
      </c>
      <c r="E23" s="37" t="s">
        <v>70</v>
      </c>
    </row>
    <row r="24" spans="1:16" ht="12.75">
      <c r="A24" s="26" t="s">
        <v>60</v>
      </c>
      <c s="31" t="s">
        <v>75</v>
      </c>
      <c s="31" t="s">
        <v>76</v>
      </c>
      <c s="26" t="s">
        <v>77</v>
      </c>
      <c s="32" t="s">
        <v>78</v>
      </c>
      <c s="33" t="s">
        <v>63</v>
      </c>
      <c s="34">
        <v>834.48</v>
      </c>
      <c s="35">
        <v>0</v>
      </c>
      <c s="35">
        <f>ROUND(ROUND(H24,2)*ROUND(G24,3),2)</f>
      </c>
      <c s="33" t="s">
        <v>64</v>
      </c>
      <c r="O24">
        <f>(I24*21)/100</f>
      </c>
      <c t="s">
        <v>33</v>
      </c>
    </row>
    <row r="25" spans="1:5" ht="12.75">
      <c r="A25" s="36" t="s">
        <v>65</v>
      </c>
      <c r="E25" s="37" t="s">
        <v>79</v>
      </c>
    </row>
    <row r="26" spans="1:5" ht="89.25">
      <c r="A26" s="38" t="s">
        <v>67</v>
      </c>
      <c r="E26" s="39" t="s">
        <v>80</v>
      </c>
    </row>
    <row r="27" spans="1:5" ht="25.5">
      <c r="A27" t="s">
        <v>69</v>
      </c>
      <c r="E27" s="37" t="s">
        <v>70</v>
      </c>
    </row>
    <row r="28" spans="1:16" ht="12.75">
      <c r="A28" s="26" t="s">
        <v>60</v>
      </c>
      <c s="31" t="s">
        <v>81</v>
      </c>
      <c s="31" t="s">
        <v>82</v>
      </c>
      <c s="26" t="s">
        <v>77</v>
      </c>
      <c s="32" t="s">
        <v>83</v>
      </c>
      <c s="33" t="s">
        <v>84</v>
      </c>
      <c s="34">
        <v>1</v>
      </c>
      <c s="35">
        <v>0</v>
      </c>
      <c s="35">
        <f>ROUND(ROUND(H28,2)*ROUND(G28,3),2)</f>
      </c>
      <c s="33" t="s">
        <v>64</v>
      </c>
      <c r="O28">
        <f>(I28*21)/100</f>
      </c>
      <c t="s">
        <v>33</v>
      </c>
    </row>
    <row r="29" spans="1:5" ht="25.5">
      <c r="A29" s="36" t="s">
        <v>65</v>
      </c>
      <c r="E29" s="37" t="s">
        <v>85</v>
      </c>
    </row>
    <row r="30" spans="1:5" ht="38.25">
      <c r="A30" s="38" t="s">
        <v>67</v>
      </c>
      <c r="E30" s="39" t="s">
        <v>86</v>
      </c>
    </row>
    <row r="31" spans="1:5" ht="12.75">
      <c r="A31" t="s">
        <v>69</v>
      </c>
      <c r="E31" s="37" t="s">
        <v>87</v>
      </c>
    </row>
    <row r="32" spans="1:18" ht="12.75" customHeight="1">
      <c r="A32" s="6" t="s">
        <v>58</v>
      </c>
      <c s="6"/>
      <c s="41" t="s">
        <v>88</v>
      </c>
      <c s="6"/>
      <c s="29" t="s">
        <v>89</v>
      </c>
      <c s="6"/>
      <c s="6"/>
      <c s="6"/>
      <c s="42">
        <f>0+Q32</f>
      </c>
      <c s="6"/>
      <c r="O32">
        <f>0+R32</f>
      </c>
      <c r="Q32">
        <f>0+I33+I37+I41+I45+I49+I53+I57+I61+I65+I69+I73+I77+I81+I85+I89+I93+I97+I101+I105</f>
      </c>
      <c>
        <f>0+O33+O37+O41+O45+O49+O53+O57+O61+O65+O69+O73+O77+O81+O85+O89+O93+O97+O101+O105</f>
      </c>
    </row>
    <row r="33" spans="1:16" ht="12.75">
      <c r="A33" s="26" t="s">
        <v>60</v>
      </c>
      <c s="31" t="s">
        <v>90</v>
      </c>
      <c s="31" t="s">
        <v>91</v>
      </c>
      <c s="26" t="s">
        <v>77</v>
      </c>
      <c s="32" t="s">
        <v>92</v>
      </c>
      <c s="33" t="s">
        <v>93</v>
      </c>
      <c s="34">
        <v>5940</v>
      </c>
      <c s="35">
        <v>0</v>
      </c>
      <c s="35">
        <f>ROUND(ROUND(H33,2)*ROUND(G33,3),2)</f>
      </c>
      <c s="33" t="s">
        <v>64</v>
      </c>
      <c r="O33">
        <f>(I33*21)/100</f>
      </c>
      <c t="s">
        <v>33</v>
      </c>
    </row>
    <row r="34" spans="1:5" ht="12.75">
      <c r="A34" s="36" t="s">
        <v>65</v>
      </c>
      <c r="E34" s="37" t="s">
        <v>77</v>
      </c>
    </row>
    <row r="35" spans="1:5" ht="51">
      <c r="A35" s="38" t="s">
        <v>67</v>
      </c>
      <c r="E35" s="39" t="s">
        <v>94</v>
      </c>
    </row>
    <row r="36" spans="1:5" ht="12.75">
      <c r="A36" t="s">
        <v>69</v>
      </c>
      <c r="E36" s="37" t="s">
        <v>95</v>
      </c>
    </row>
    <row r="37" spans="1:16" ht="25.5">
      <c r="A37" s="26" t="s">
        <v>60</v>
      </c>
      <c s="31" t="s">
        <v>43</v>
      </c>
      <c s="31" t="s">
        <v>96</v>
      </c>
      <c s="26" t="s">
        <v>77</v>
      </c>
      <c s="32" t="s">
        <v>97</v>
      </c>
      <c s="33" t="s">
        <v>98</v>
      </c>
      <c s="34">
        <v>1512.32</v>
      </c>
      <c s="35">
        <v>0</v>
      </c>
      <c s="35">
        <f>ROUND(ROUND(H37,2)*ROUND(G37,3),2)</f>
      </c>
      <c s="33" t="s">
        <v>64</v>
      </c>
      <c r="O37">
        <f>(I37*21)/100</f>
      </c>
      <c t="s">
        <v>33</v>
      </c>
    </row>
    <row r="38" spans="1:5" ht="76.5">
      <c r="A38" s="36" t="s">
        <v>65</v>
      </c>
      <c r="E38" s="37" t="s">
        <v>99</v>
      </c>
    </row>
    <row r="39" spans="1:5" ht="165.75">
      <c r="A39" s="38" t="s">
        <v>67</v>
      </c>
      <c r="E39" s="39" t="s">
        <v>100</v>
      </c>
    </row>
    <row r="40" spans="1:5" ht="63.75">
      <c r="A40" t="s">
        <v>69</v>
      </c>
      <c r="E40" s="37" t="s">
        <v>101</v>
      </c>
    </row>
    <row r="41" spans="1:16" ht="25.5">
      <c r="A41" s="26" t="s">
        <v>60</v>
      </c>
      <c s="31" t="s">
        <v>102</v>
      </c>
      <c s="31" t="s">
        <v>103</v>
      </c>
      <c s="26" t="s">
        <v>39</v>
      </c>
      <c s="32" t="s">
        <v>104</v>
      </c>
      <c s="33" t="s">
        <v>98</v>
      </c>
      <c s="34">
        <v>230.6</v>
      </c>
      <c s="35">
        <v>0</v>
      </c>
      <c s="35">
        <f>ROUND(ROUND(H41,2)*ROUND(G41,3),2)</f>
      </c>
      <c s="33" t="s">
        <v>64</v>
      </c>
      <c r="O41">
        <f>(I41*21)/100</f>
      </c>
      <c t="s">
        <v>33</v>
      </c>
    </row>
    <row r="42" spans="1:5" ht="12.75">
      <c r="A42" s="36" t="s">
        <v>65</v>
      </c>
      <c r="E42" s="37" t="s">
        <v>105</v>
      </c>
    </row>
    <row r="43" spans="1:5" ht="140.25">
      <c r="A43" s="38" t="s">
        <v>67</v>
      </c>
      <c r="E43" s="39" t="s">
        <v>106</v>
      </c>
    </row>
    <row r="44" spans="1:5" ht="63.75">
      <c r="A44" t="s">
        <v>69</v>
      </c>
      <c r="E44" s="37" t="s">
        <v>101</v>
      </c>
    </row>
    <row r="45" spans="1:16" ht="25.5">
      <c r="A45" s="26" t="s">
        <v>60</v>
      </c>
      <c s="31" t="s">
        <v>107</v>
      </c>
      <c s="31" t="s">
        <v>103</v>
      </c>
      <c s="26" t="s">
        <v>33</v>
      </c>
      <c s="32" t="s">
        <v>104</v>
      </c>
      <c s="33" t="s">
        <v>98</v>
      </c>
      <c s="34">
        <v>347.7</v>
      </c>
      <c s="35">
        <v>0</v>
      </c>
      <c s="35">
        <f>ROUND(ROUND(H45,2)*ROUND(G45,3),2)</f>
      </c>
      <c s="33" t="s">
        <v>64</v>
      </c>
      <c r="O45">
        <f>(I45*21)/100</f>
      </c>
      <c t="s">
        <v>33</v>
      </c>
    </row>
    <row r="46" spans="1:5" ht="25.5">
      <c r="A46" s="36" t="s">
        <v>65</v>
      </c>
      <c r="E46" s="37" t="s">
        <v>108</v>
      </c>
    </row>
    <row r="47" spans="1:5" ht="178.5">
      <c r="A47" s="38" t="s">
        <v>67</v>
      </c>
      <c r="E47" s="39" t="s">
        <v>109</v>
      </c>
    </row>
    <row r="48" spans="1:5" ht="63.75">
      <c r="A48" t="s">
        <v>69</v>
      </c>
      <c r="E48" s="37" t="s">
        <v>101</v>
      </c>
    </row>
    <row r="49" spans="1:16" ht="12.75">
      <c r="A49" s="26" t="s">
        <v>60</v>
      </c>
      <c s="31" t="s">
        <v>110</v>
      </c>
      <c s="31" t="s">
        <v>111</v>
      </c>
      <c s="26" t="s">
        <v>77</v>
      </c>
      <c s="32" t="s">
        <v>112</v>
      </c>
      <c s="33" t="s">
        <v>93</v>
      </c>
      <c s="34">
        <v>10</v>
      </c>
      <c s="35">
        <v>0</v>
      </c>
      <c s="35">
        <f>ROUND(ROUND(H49,2)*ROUND(G49,3),2)</f>
      </c>
      <c s="33" t="s">
        <v>64</v>
      </c>
      <c r="O49">
        <f>(I49*21)/100</f>
      </c>
      <c t="s">
        <v>33</v>
      </c>
    </row>
    <row r="50" spans="1:5" ht="12.75">
      <c r="A50" s="36" t="s">
        <v>65</v>
      </c>
      <c r="E50" s="37" t="s">
        <v>77</v>
      </c>
    </row>
    <row r="51" spans="1:5" ht="89.25">
      <c r="A51" s="38" t="s">
        <v>67</v>
      </c>
      <c r="E51" s="39" t="s">
        <v>113</v>
      </c>
    </row>
    <row r="52" spans="1:5" ht="63.75">
      <c r="A52" t="s">
        <v>69</v>
      </c>
      <c r="E52" s="37" t="s">
        <v>114</v>
      </c>
    </row>
    <row r="53" spans="1:16" ht="25.5">
      <c r="A53" s="26" t="s">
        <v>60</v>
      </c>
      <c s="31" t="s">
        <v>32</v>
      </c>
      <c s="31" t="s">
        <v>115</v>
      </c>
      <c s="26" t="s">
        <v>77</v>
      </c>
      <c s="32" t="s">
        <v>116</v>
      </c>
      <c s="33" t="s">
        <v>98</v>
      </c>
      <c s="34">
        <v>569.7</v>
      </c>
      <c s="35">
        <v>0</v>
      </c>
      <c s="35">
        <f>ROUND(ROUND(H53,2)*ROUND(G53,3),2)</f>
      </c>
      <c s="33" t="s">
        <v>64</v>
      </c>
      <c r="O53">
        <f>(I53*21)/100</f>
      </c>
      <c t="s">
        <v>33</v>
      </c>
    </row>
    <row r="54" spans="1:5" ht="12.75">
      <c r="A54" s="36" t="s">
        <v>65</v>
      </c>
      <c r="E54" s="37" t="s">
        <v>77</v>
      </c>
    </row>
    <row r="55" spans="1:5" ht="204">
      <c r="A55" s="38" t="s">
        <v>67</v>
      </c>
      <c r="E55" s="39" t="s">
        <v>117</v>
      </c>
    </row>
    <row r="56" spans="1:5" ht="63.75">
      <c r="A56" t="s">
        <v>69</v>
      </c>
      <c r="E56" s="37" t="s">
        <v>101</v>
      </c>
    </row>
    <row r="57" spans="1:16" ht="12.75">
      <c r="A57" s="26" t="s">
        <v>60</v>
      </c>
      <c s="31" t="s">
        <v>118</v>
      </c>
      <c s="31" t="s">
        <v>119</v>
      </c>
      <c s="26" t="s">
        <v>77</v>
      </c>
      <c s="32" t="s">
        <v>120</v>
      </c>
      <c s="33" t="s">
        <v>93</v>
      </c>
      <c s="34">
        <v>10005</v>
      </c>
      <c s="35">
        <v>0</v>
      </c>
      <c s="35">
        <f>ROUND(ROUND(H57,2)*ROUND(G57,3),2)</f>
      </c>
      <c s="33" t="s">
        <v>64</v>
      </c>
      <c r="O57">
        <f>(I57*21)/100</f>
      </c>
      <c t="s">
        <v>33</v>
      </c>
    </row>
    <row r="58" spans="1:5" ht="25.5">
      <c r="A58" s="36" t="s">
        <v>65</v>
      </c>
      <c r="E58" s="37" t="s">
        <v>121</v>
      </c>
    </row>
    <row r="59" spans="1:5" ht="102">
      <c r="A59" s="38" t="s">
        <v>67</v>
      </c>
      <c r="E59" s="39" t="s">
        <v>122</v>
      </c>
    </row>
    <row r="60" spans="1:5" ht="12.75">
      <c r="A60" t="s">
        <v>69</v>
      </c>
      <c r="E60" s="37" t="s">
        <v>123</v>
      </c>
    </row>
    <row r="61" spans="1:16" ht="12.75">
      <c r="A61" s="26" t="s">
        <v>60</v>
      </c>
      <c s="31" t="s">
        <v>33</v>
      </c>
      <c s="31" t="s">
        <v>124</v>
      </c>
      <c s="26" t="s">
        <v>39</v>
      </c>
      <c s="32" t="s">
        <v>125</v>
      </c>
      <c s="33" t="s">
        <v>98</v>
      </c>
      <c s="34">
        <v>234</v>
      </c>
      <c s="35">
        <v>0</v>
      </c>
      <c s="35">
        <f>ROUND(ROUND(H61,2)*ROUND(G61,3),2)</f>
      </c>
      <c s="33" t="s">
        <v>64</v>
      </c>
      <c r="O61">
        <f>(I61*21)/100</f>
      </c>
      <c t="s">
        <v>33</v>
      </c>
    </row>
    <row r="62" spans="1:5" ht="12.75">
      <c r="A62" s="36" t="s">
        <v>65</v>
      </c>
      <c r="E62" s="37" t="s">
        <v>77</v>
      </c>
    </row>
    <row r="63" spans="1:5" ht="127.5">
      <c r="A63" s="38" t="s">
        <v>67</v>
      </c>
      <c r="E63" s="39" t="s">
        <v>126</v>
      </c>
    </row>
    <row r="64" spans="1:5" ht="63.75">
      <c r="A64" t="s">
        <v>69</v>
      </c>
      <c r="E64" s="37" t="s">
        <v>101</v>
      </c>
    </row>
    <row r="65" spans="1:16" ht="12.75">
      <c r="A65" s="26" t="s">
        <v>60</v>
      </c>
      <c s="31" t="s">
        <v>127</v>
      </c>
      <c s="31" t="s">
        <v>124</v>
      </c>
      <c s="26" t="s">
        <v>33</v>
      </c>
      <c s="32" t="s">
        <v>125</v>
      </c>
      <c s="33" t="s">
        <v>98</v>
      </c>
      <c s="34">
        <v>529.45</v>
      </c>
      <c s="35">
        <v>0</v>
      </c>
      <c s="35">
        <f>ROUND(ROUND(H65,2)*ROUND(G65,3),2)</f>
      </c>
      <c s="33" t="s">
        <v>64</v>
      </c>
      <c r="O65">
        <f>(I65*21)/100</f>
      </c>
      <c t="s">
        <v>33</v>
      </c>
    </row>
    <row r="66" spans="1:5" ht="12.75">
      <c r="A66" s="36" t="s">
        <v>65</v>
      </c>
      <c r="E66" s="37" t="s">
        <v>77</v>
      </c>
    </row>
    <row r="67" spans="1:5" ht="178.5">
      <c r="A67" s="38" t="s">
        <v>67</v>
      </c>
      <c r="E67" s="39" t="s">
        <v>128</v>
      </c>
    </row>
    <row r="68" spans="1:5" ht="63.75">
      <c r="A68" t="s">
        <v>69</v>
      </c>
      <c r="E68" s="37" t="s">
        <v>101</v>
      </c>
    </row>
    <row r="69" spans="1:16" ht="12.75">
      <c r="A69" s="26" t="s">
        <v>60</v>
      </c>
      <c s="31" t="s">
        <v>129</v>
      </c>
      <c s="31" t="s">
        <v>130</v>
      </c>
      <c s="26" t="s">
        <v>77</v>
      </c>
      <c s="32" t="s">
        <v>131</v>
      </c>
      <c s="33" t="s">
        <v>98</v>
      </c>
      <c s="34">
        <v>84.6</v>
      </c>
      <c s="35">
        <v>0</v>
      </c>
      <c s="35">
        <f>ROUND(ROUND(H69,2)*ROUND(G69,3),2)</f>
      </c>
      <c s="33" t="s">
        <v>64</v>
      </c>
      <c r="O69">
        <f>(I69*21)/100</f>
      </c>
      <c t="s">
        <v>33</v>
      </c>
    </row>
    <row r="70" spans="1:5" ht="12.75">
      <c r="A70" s="36" t="s">
        <v>65</v>
      </c>
      <c r="E70" s="37" t="s">
        <v>77</v>
      </c>
    </row>
    <row r="71" spans="1:5" ht="51">
      <c r="A71" s="38" t="s">
        <v>67</v>
      </c>
      <c r="E71" s="39" t="s">
        <v>132</v>
      </c>
    </row>
    <row r="72" spans="1:5" ht="38.25">
      <c r="A72" t="s">
        <v>69</v>
      </c>
      <c r="E72" s="37" t="s">
        <v>133</v>
      </c>
    </row>
    <row r="73" spans="1:16" ht="12.75">
      <c r="A73" s="26" t="s">
        <v>60</v>
      </c>
      <c s="31" t="s">
        <v>134</v>
      </c>
      <c s="31" t="s">
        <v>135</v>
      </c>
      <c s="26" t="s">
        <v>39</v>
      </c>
      <c s="32" t="s">
        <v>136</v>
      </c>
      <c s="33" t="s">
        <v>98</v>
      </c>
      <c s="34">
        <v>84.6</v>
      </c>
      <c s="35">
        <v>0</v>
      </c>
      <c s="35">
        <f>ROUND(ROUND(H73,2)*ROUND(G73,3),2)</f>
      </c>
      <c s="33" t="s">
        <v>64</v>
      </c>
      <c r="O73">
        <f>(I73*21)/100</f>
      </c>
      <c t="s">
        <v>33</v>
      </c>
    </row>
    <row r="74" spans="1:5" ht="12.75">
      <c r="A74" s="36" t="s">
        <v>65</v>
      </c>
      <c r="E74" s="37" t="s">
        <v>77</v>
      </c>
    </row>
    <row r="75" spans="1:5" ht="51">
      <c r="A75" s="38" t="s">
        <v>67</v>
      </c>
      <c r="E75" s="39" t="s">
        <v>137</v>
      </c>
    </row>
    <row r="76" spans="1:5" ht="38.25">
      <c r="A76" t="s">
        <v>69</v>
      </c>
      <c r="E76" s="37" t="s">
        <v>133</v>
      </c>
    </row>
    <row r="77" spans="1:16" ht="12.75">
      <c r="A77" s="26" t="s">
        <v>60</v>
      </c>
      <c s="31" t="s">
        <v>138</v>
      </c>
      <c s="31" t="s">
        <v>139</v>
      </c>
      <c s="26" t="s">
        <v>77</v>
      </c>
      <c s="32" t="s">
        <v>140</v>
      </c>
      <c s="33" t="s">
        <v>98</v>
      </c>
      <c s="34">
        <v>2064</v>
      </c>
      <c s="35">
        <v>0</v>
      </c>
      <c s="35">
        <f>ROUND(ROUND(H77,2)*ROUND(G77,3),2)</f>
      </c>
      <c s="33" t="s">
        <v>64</v>
      </c>
      <c r="O77">
        <f>(I77*21)/100</f>
      </c>
      <c t="s">
        <v>33</v>
      </c>
    </row>
    <row r="78" spans="1:5" ht="12.75">
      <c r="A78" s="36" t="s">
        <v>65</v>
      </c>
      <c r="E78" s="37" t="s">
        <v>77</v>
      </c>
    </row>
    <row r="79" spans="1:5" ht="63.75">
      <c r="A79" s="38" t="s">
        <v>67</v>
      </c>
      <c r="E79" s="39" t="s">
        <v>141</v>
      </c>
    </row>
    <row r="80" spans="1:5" ht="369.75">
      <c r="A80" t="s">
        <v>69</v>
      </c>
      <c r="E80" s="37" t="s">
        <v>142</v>
      </c>
    </row>
    <row r="81" spans="1:16" ht="12.75">
      <c r="A81" s="26" t="s">
        <v>60</v>
      </c>
      <c s="31" t="s">
        <v>143</v>
      </c>
      <c s="31" t="s">
        <v>144</v>
      </c>
      <c s="26" t="s">
        <v>77</v>
      </c>
      <c s="32" t="s">
        <v>145</v>
      </c>
      <c s="33" t="s">
        <v>93</v>
      </c>
      <c s="34">
        <v>1550</v>
      </c>
      <c s="35">
        <v>0</v>
      </c>
      <c s="35">
        <f>ROUND(ROUND(H81,2)*ROUND(G81,3),2)</f>
      </c>
      <c s="33" t="s">
        <v>64</v>
      </c>
      <c r="O81">
        <f>(I81*21)/100</f>
      </c>
      <c t="s">
        <v>33</v>
      </c>
    </row>
    <row r="82" spans="1:5" ht="12.75">
      <c r="A82" s="36" t="s">
        <v>65</v>
      </c>
      <c r="E82" s="37" t="s">
        <v>77</v>
      </c>
    </row>
    <row r="83" spans="1:5" ht="76.5">
      <c r="A83" s="38" t="s">
        <v>67</v>
      </c>
      <c r="E83" s="39" t="s">
        <v>146</v>
      </c>
    </row>
    <row r="84" spans="1:5" ht="63.75">
      <c r="A84" t="s">
        <v>69</v>
      </c>
      <c r="E84" s="37" t="s">
        <v>147</v>
      </c>
    </row>
    <row r="85" spans="1:16" ht="12.75">
      <c r="A85" s="26" t="s">
        <v>60</v>
      </c>
      <c s="31" t="s">
        <v>148</v>
      </c>
      <c s="31" t="s">
        <v>149</v>
      </c>
      <c s="26" t="s">
        <v>77</v>
      </c>
      <c s="32" t="s">
        <v>150</v>
      </c>
      <c s="33" t="s">
        <v>98</v>
      </c>
      <c s="34">
        <v>293</v>
      </c>
      <c s="35">
        <v>0</v>
      </c>
      <c s="35">
        <f>ROUND(ROUND(H85,2)*ROUND(G85,3),2)</f>
      </c>
      <c s="33" t="s">
        <v>64</v>
      </c>
      <c r="O85">
        <f>(I85*21)/100</f>
      </c>
      <c t="s">
        <v>33</v>
      </c>
    </row>
    <row r="86" spans="1:5" ht="12.75">
      <c r="A86" s="36" t="s">
        <v>65</v>
      </c>
      <c r="E86" s="37" t="s">
        <v>77</v>
      </c>
    </row>
    <row r="87" spans="1:5" ht="63.75">
      <c r="A87" s="38" t="s">
        <v>67</v>
      </c>
      <c r="E87" s="39" t="s">
        <v>151</v>
      </c>
    </row>
    <row r="88" spans="1:5" ht="280.5">
      <c r="A88" t="s">
        <v>69</v>
      </c>
      <c r="E88" s="37" t="s">
        <v>152</v>
      </c>
    </row>
    <row r="89" spans="1:16" ht="12.75">
      <c r="A89" s="26" t="s">
        <v>60</v>
      </c>
      <c s="31" t="s">
        <v>153</v>
      </c>
      <c s="31" t="s">
        <v>154</v>
      </c>
      <c s="26" t="s">
        <v>77</v>
      </c>
      <c s="32" t="s">
        <v>155</v>
      </c>
      <c s="33" t="s">
        <v>98</v>
      </c>
      <c s="34">
        <v>171.2</v>
      </c>
      <c s="35">
        <v>0</v>
      </c>
      <c s="35">
        <f>ROUND(ROUND(H89,2)*ROUND(G89,3),2)</f>
      </c>
      <c s="33" t="s">
        <v>64</v>
      </c>
      <c r="O89">
        <f>(I89*21)/100</f>
      </c>
      <c t="s">
        <v>33</v>
      </c>
    </row>
    <row r="90" spans="1:5" ht="12.75">
      <c r="A90" s="36" t="s">
        <v>65</v>
      </c>
      <c r="E90" s="37" t="s">
        <v>77</v>
      </c>
    </row>
    <row r="91" spans="1:5" ht="63.75">
      <c r="A91" s="38" t="s">
        <v>67</v>
      </c>
      <c r="E91" s="39" t="s">
        <v>156</v>
      </c>
    </row>
    <row r="92" spans="1:5" ht="242.25">
      <c r="A92" t="s">
        <v>69</v>
      </c>
      <c r="E92" s="37" t="s">
        <v>157</v>
      </c>
    </row>
    <row r="93" spans="1:16" ht="12.75">
      <c r="A93" s="26" t="s">
        <v>60</v>
      </c>
      <c s="31" t="s">
        <v>158</v>
      </c>
      <c s="31" t="s">
        <v>159</v>
      </c>
      <c s="26" t="s">
        <v>77</v>
      </c>
      <c s="32" t="s">
        <v>160</v>
      </c>
      <c s="33" t="s">
        <v>93</v>
      </c>
      <c s="34">
        <v>6596</v>
      </c>
      <c s="35">
        <v>0</v>
      </c>
      <c s="35">
        <f>ROUND(ROUND(H93,2)*ROUND(G93,3),2)</f>
      </c>
      <c s="33" t="s">
        <v>64</v>
      </c>
      <c r="O93">
        <f>(I93*21)/100</f>
      </c>
      <c t="s">
        <v>33</v>
      </c>
    </row>
    <row r="94" spans="1:5" ht="12.75">
      <c r="A94" s="36" t="s">
        <v>65</v>
      </c>
      <c r="E94" s="37" t="s">
        <v>77</v>
      </c>
    </row>
    <row r="95" spans="1:5" ht="51">
      <c r="A95" s="38" t="s">
        <v>67</v>
      </c>
      <c r="E95" s="39" t="s">
        <v>161</v>
      </c>
    </row>
    <row r="96" spans="1:5" ht="25.5">
      <c r="A96" t="s">
        <v>69</v>
      </c>
      <c r="E96" s="37" t="s">
        <v>162</v>
      </c>
    </row>
    <row r="97" spans="1:16" ht="12.75">
      <c r="A97" s="26" t="s">
        <v>60</v>
      </c>
      <c s="31" t="s">
        <v>163</v>
      </c>
      <c s="31" t="s">
        <v>164</v>
      </c>
      <c s="26" t="s">
        <v>77</v>
      </c>
      <c s="32" t="s">
        <v>165</v>
      </c>
      <c s="33" t="s">
        <v>93</v>
      </c>
      <c s="34">
        <v>5170</v>
      </c>
      <c s="35">
        <v>0</v>
      </c>
      <c s="35">
        <f>ROUND(ROUND(H97,2)*ROUND(G97,3),2)</f>
      </c>
      <c s="33" t="s">
        <v>64</v>
      </c>
      <c r="O97">
        <f>(I97*21)/100</f>
      </c>
      <c t="s">
        <v>33</v>
      </c>
    </row>
    <row r="98" spans="1:5" ht="12.75">
      <c r="A98" s="36" t="s">
        <v>65</v>
      </c>
      <c r="E98" s="37" t="s">
        <v>77</v>
      </c>
    </row>
    <row r="99" spans="1:5" ht="51">
      <c r="A99" s="38" t="s">
        <v>67</v>
      </c>
      <c r="E99" s="39" t="s">
        <v>166</v>
      </c>
    </row>
    <row r="100" spans="1:5" ht="38.25">
      <c r="A100" t="s">
        <v>69</v>
      </c>
      <c r="E100" s="37" t="s">
        <v>167</v>
      </c>
    </row>
    <row r="101" spans="1:16" ht="12.75">
      <c r="A101" s="26" t="s">
        <v>60</v>
      </c>
      <c s="31" t="s">
        <v>168</v>
      </c>
      <c s="31" t="s">
        <v>164</v>
      </c>
      <c s="26" t="s">
        <v>33</v>
      </c>
      <c s="32" t="s">
        <v>165</v>
      </c>
      <c s="33" t="s">
        <v>93</v>
      </c>
      <c s="34">
        <v>846</v>
      </c>
      <c s="35">
        <v>0</v>
      </c>
      <c s="35">
        <f>ROUND(ROUND(H101,2)*ROUND(G101,3),2)</f>
      </c>
      <c s="33" t="s">
        <v>64</v>
      </c>
      <c r="O101">
        <f>(I101*21)/100</f>
      </c>
      <c t="s">
        <v>33</v>
      </c>
    </row>
    <row r="102" spans="1:5" ht="12.75">
      <c r="A102" s="36" t="s">
        <v>65</v>
      </c>
      <c r="E102" s="37" t="s">
        <v>77</v>
      </c>
    </row>
    <row r="103" spans="1:5" ht="51">
      <c r="A103" s="38" t="s">
        <v>67</v>
      </c>
      <c r="E103" s="39" t="s">
        <v>169</v>
      </c>
    </row>
    <row r="104" spans="1:5" ht="38.25">
      <c r="A104" t="s">
        <v>69</v>
      </c>
      <c r="E104" s="37" t="s">
        <v>167</v>
      </c>
    </row>
    <row r="105" spans="1:16" ht="12.75">
      <c r="A105" s="26" t="s">
        <v>60</v>
      </c>
      <c s="31" t="s">
        <v>170</v>
      </c>
      <c s="31" t="s">
        <v>171</v>
      </c>
      <c s="26" t="s">
        <v>77</v>
      </c>
      <c s="32" t="s">
        <v>172</v>
      </c>
      <c s="33" t="s">
        <v>93</v>
      </c>
      <c s="34">
        <v>5170</v>
      </c>
      <c s="35">
        <v>0</v>
      </c>
      <c s="35">
        <f>ROUND(ROUND(H105,2)*ROUND(G105,3),2)</f>
      </c>
      <c s="33" t="s">
        <v>64</v>
      </c>
      <c r="O105">
        <f>(I105*21)/100</f>
      </c>
      <c t="s">
        <v>33</v>
      </c>
    </row>
    <row r="106" spans="1:5" ht="12.75">
      <c r="A106" s="36" t="s">
        <v>65</v>
      </c>
      <c r="E106" s="37" t="s">
        <v>77</v>
      </c>
    </row>
    <row r="107" spans="1:5" ht="51">
      <c r="A107" s="38" t="s">
        <v>67</v>
      </c>
      <c r="E107" s="39" t="s">
        <v>173</v>
      </c>
    </row>
    <row r="108" spans="1:5" ht="25.5">
      <c r="A108" t="s">
        <v>69</v>
      </c>
      <c r="E108" s="37" t="s">
        <v>174</v>
      </c>
    </row>
    <row r="109" spans="1:18" ht="12.75" customHeight="1">
      <c r="A109" s="6" t="s">
        <v>58</v>
      </c>
      <c s="6"/>
      <c s="41" t="s">
        <v>175</v>
      </c>
      <c s="6"/>
      <c s="29" t="s">
        <v>176</v>
      </c>
      <c s="6"/>
      <c s="6"/>
      <c s="6"/>
      <c s="42">
        <f>0+Q109</f>
      </c>
      <c s="6"/>
      <c r="O109">
        <f>0+R109</f>
      </c>
      <c r="Q109">
        <f>0+I110+I114+I118+I122+I126+I130+I134+I138</f>
      </c>
      <c>
        <f>0+O110+O114+O118+O122+O126+O130+O134+O138</f>
      </c>
    </row>
    <row r="110" spans="1:16" ht="12.75">
      <c r="A110" s="26" t="s">
        <v>60</v>
      </c>
      <c s="31" t="s">
        <v>153</v>
      </c>
      <c s="31" t="s">
        <v>111</v>
      </c>
      <c s="26" t="s">
        <v>77</v>
      </c>
      <c s="32" t="s">
        <v>112</v>
      </c>
      <c s="33" t="s">
        <v>93</v>
      </c>
      <c s="34">
        <v>3.5</v>
      </c>
      <c s="35">
        <v>0</v>
      </c>
      <c s="35">
        <f>ROUND(ROUND(H110,2)*ROUND(G110,3),2)</f>
      </c>
      <c s="33" t="s">
        <v>64</v>
      </c>
      <c r="O110">
        <f>(I110*21)/100</f>
      </c>
      <c t="s">
        <v>33</v>
      </c>
    </row>
    <row r="111" spans="1:5" ht="12.75">
      <c r="A111" s="36" t="s">
        <v>65</v>
      </c>
      <c r="E111" s="37" t="s">
        <v>77</v>
      </c>
    </row>
    <row r="112" spans="1:5" ht="38.25">
      <c r="A112" s="38" t="s">
        <v>67</v>
      </c>
      <c r="E112" s="39" t="s">
        <v>177</v>
      </c>
    </row>
    <row r="113" spans="1:5" ht="63.75">
      <c r="A113" t="s">
        <v>69</v>
      </c>
      <c r="E113" s="37" t="s">
        <v>114</v>
      </c>
    </row>
    <row r="114" spans="1:16" ht="25.5">
      <c r="A114" s="26" t="s">
        <v>60</v>
      </c>
      <c s="31" t="s">
        <v>178</v>
      </c>
      <c s="31" t="s">
        <v>179</v>
      </c>
      <c s="26" t="s">
        <v>77</v>
      </c>
      <c s="32" t="s">
        <v>180</v>
      </c>
      <c s="33" t="s">
        <v>98</v>
      </c>
      <c s="34">
        <v>3.36</v>
      </c>
      <c s="35">
        <v>0</v>
      </c>
      <c s="35">
        <f>ROUND(ROUND(H114,2)*ROUND(G114,3),2)</f>
      </c>
      <c s="33" t="s">
        <v>64</v>
      </c>
      <c r="O114">
        <f>(I114*21)/100</f>
      </c>
      <c t="s">
        <v>33</v>
      </c>
    </row>
    <row r="115" spans="1:5" ht="12.75">
      <c r="A115" s="36" t="s">
        <v>65</v>
      </c>
      <c r="E115" s="37" t="s">
        <v>77</v>
      </c>
    </row>
    <row r="116" spans="1:5" ht="89.25">
      <c r="A116" s="38" t="s">
        <v>67</v>
      </c>
      <c r="E116" s="39" t="s">
        <v>181</v>
      </c>
    </row>
    <row r="117" spans="1:5" ht="63.75">
      <c r="A117" t="s">
        <v>69</v>
      </c>
      <c r="E117" s="37" t="s">
        <v>182</v>
      </c>
    </row>
    <row r="118" spans="1:16" ht="12.75">
      <c r="A118" s="26" t="s">
        <v>60</v>
      </c>
      <c s="31" t="s">
        <v>32</v>
      </c>
      <c s="31" t="s">
        <v>183</v>
      </c>
      <c s="26" t="s">
        <v>77</v>
      </c>
      <c s="32" t="s">
        <v>184</v>
      </c>
      <c s="33" t="s">
        <v>98</v>
      </c>
      <c s="34">
        <v>36.004</v>
      </c>
      <c s="35">
        <v>0</v>
      </c>
      <c s="35">
        <f>ROUND(ROUND(H118,2)*ROUND(G118,3),2)</f>
      </c>
      <c s="33" t="s">
        <v>64</v>
      </c>
      <c r="O118">
        <f>(I118*21)/100</f>
      </c>
      <c t="s">
        <v>33</v>
      </c>
    </row>
    <row r="119" spans="1:5" ht="12.75">
      <c r="A119" s="36" t="s">
        <v>65</v>
      </c>
      <c r="E119" s="37" t="s">
        <v>77</v>
      </c>
    </row>
    <row r="120" spans="1:5" ht="409.5">
      <c r="A120" s="38" t="s">
        <v>67</v>
      </c>
      <c r="E120" s="39" t="s">
        <v>185</v>
      </c>
    </row>
    <row r="121" spans="1:5" ht="369.75">
      <c r="A121" t="s">
        <v>69</v>
      </c>
      <c r="E121" s="37" t="s">
        <v>142</v>
      </c>
    </row>
    <row r="122" spans="1:16" ht="25.5">
      <c r="A122" s="26" t="s">
        <v>60</v>
      </c>
      <c s="31" t="s">
        <v>43</v>
      </c>
      <c s="31" t="s">
        <v>186</v>
      </c>
      <c s="26" t="s">
        <v>77</v>
      </c>
      <c s="32" t="s">
        <v>187</v>
      </c>
      <c s="33" t="s">
        <v>98</v>
      </c>
      <c s="34">
        <v>108.33</v>
      </c>
      <c s="35">
        <v>0</v>
      </c>
      <c s="35">
        <f>ROUND(ROUND(H122,2)*ROUND(G122,3),2)</f>
      </c>
      <c s="33" t="s">
        <v>64</v>
      </c>
      <c r="O122">
        <f>(I122*21)/100</f>
      </c>
      <c t="s">
        <v>33</v>
      </c>
    </row>
    <row r="123" spans="1:5" ht="12.75">
      <c r="A123" s="36" t="s">
        <v>65</v>
      </c>
      <c r="E123" s="37" t="s">
        <v>188</v>
      </c>
    </row>
    <row r="124" spans="1:5" ht="409.5">
      <c r="A124" s="38" t="s">
        <v>67</v>
      </c>
      <c r="E124" s="39" t="s">
        <v>189</v>
      </c>
    </row>
    <row r="125" spans="1:5" ht="318.75">
      <c r="A125" t="s">
        <v>69</v>
      </c>
      <c r="E125" s="37" t="s">
        <v>190</v>
      </c>
    </row>
    <row r="126" spans="1:16" ht="25.5">
      <c r="A126" s="26" t="s">
        <v>60</v>
      </c>
      <c s="31" t="s">
        <v>45</v>
      </c>
      <c s="31" t="s">
        <v>191</v>
      </c>
      <c s="26" t="s">
        <v>77</v>
      </c>
      <c s="32" t="s">
        <v>192</v>
      </c>
      <c s="33" t="s">
        <v>98</v>
      </c>
      <c s="34">
        <v>737.853</v>
      </c>
      <c s="35">
        <v>0</v>
      </c>
      <c s="35">
        <f>ROUND(ROUND(H126,2)*ROUND(G126,3),2)</f>
      </c>
      <c s="33" t="s">
        <v>64</v>
      </c>
      <c r="O126">
        <f>(I126*21)/100</f>
      </c>
      <c t="s">
        <v>33</v>
      </c>
    </row>
    <row r="127" spans="1:5" ht="12.75">
      <c r="A127" s="36" t="s">
        <v>65</v>
      </c>
      <c r="E127" s="37" t="s">
        <v>188</v>
      </c>
    </row>
    <row r="128" spans="1:5" ht="409.5">
      <c r="A128" s="38" t="s">
        <v>67</v>
      </c>
      <c r="E128" s="39" t="s">
        <v>193</v>
      </c>
    </row>
    <row r="129" spans="1:5" ht="318.75">
      <c r="A129" t="s">
        <v>69</v>
      </c>
      <c r="E129" s="37" t="s">
        <v>190</v>
      </c>
    </row>
    <row r="130" spans="1:16" ht="12.75">
      <c r="A130" s="26" t="s">
        <v>60</v>
      </c>
      <c s="31" t="s">
        <v>47</v>
      </c>
      <c s="31" t="s">
        <v>194</v>
      </c>
      <c s="26" t="s">
        <v>39</v>
      </c>
      <c s="32" t="s">
        <v>195</v>
      </c>
      <c s="33" t="s">
        <v>98</v>
      </c>
      <c s="34">
        <v>46.219</v>
      </c>
      <c s="35">
        <v>0</v>
      </c>
      <c s="35">
        <f>ROUND(ROUND(H130,2)*ROUND(G130,3),2)</f>
      </c>
      <c s="33" t="s">
        <v>64</v>
      </c>
      <c r="O130">
        <f>(I130*21)/100</f>
      </c>
      <c t="s">
        <v>33</v>
      </c>
    </row>
    <row r="131" spans="1:5" ht="12.75">
      <c r="A131" s="36" t="s">
        <v>65</v>
      </c>
      <c r="E131" s="37" t="s">
        <v>77</v>
      </c>
    </row>
    <row r="132" spans="1:5" ht="409.5">
      <c r="A132" s="38" t="s">
        <v>67</v>
      </c>
      <c r="E132" s="39" t="s">
        <v>196</v>
      </c>
    </row>
    <row r="133" spans="1:5" ht="229.5">
      <c r="A133" t="s">
        <v>69</v>
      </c>
      <c r="E133" s="37" t="s">
        <v>197</v>
      </c>
    </row>
    <row r="134" spans="1:16" ht="12.75">
      <c r="A134" s="26" t="s">
        <v>60</v>
      </c>
      <c s="31" t="s">
        <v>198</v>
      </c>
      <c s="31" t="s">
        <v>194</v>
      </c>
      <c s="26" t="s">
        <v>33</v>
      </c>
      <c s="32" t="s">
        <v>195</v>
      </c>
      <c s="33" t="s">
        <v>98</v>
      </c>
      <c s="34">
        <v>18</v>
      </c>
      <c s="35">
        <v>0</v>
      </c>
      <c s="35">
        <f>ROUND(ROUND(H134,2)*ROUND(G134,3),2)</f>
      </c>
      <c s="33" t="s">
        <v>64</v>
      </c>
      <c r="O134">
        <f>(I134*21)/100</f>
      </c>
      <c t="s">
        <v>33</v>
      </c>
    </row>
    <row r="135" spans="1:5" ht="12.75">
      <c r="A135" s="36" t="s">
        <v>65</v>
      </c>
      <c r="E135" s="37" t="s">
        <v>77</v>
      </c>
    </row>
    <row r="136" spans="1:5" ht="153">
      <c r="A136" s="38" t="s">
        <v>67</v>
      </c>
      <c r="E136" s="39" t="s">
        <v>199</v>
      </c>
    </row>
    <row r="137" spans="1:5" ht="229.5">
      <c r="A137" t="s">
        <v>69</v>
      </c>
      <c r="E137" s="37" t="s">
        <v>197</v>
      </c>
    </row>
    <row r="138" spans="1:16" ht="12.75">
      <c r="A138" s="26" t="s">
        <v>60</v>
      </c>
      <c s="31" t="s">
        <v>200</v>
      </c>
      <c s="31" t="s">
        <v>201</v>
      </c>
      <c s="26" t="s">
        <v>77</v>
      </c>
      <c s="32" t="s">
        <v>202</v>
      </c>
      <c s="33" t="s">
        <v>98</v>
      </c>
      <c s="34">
        <v>481.218</v>
      </c>
      <c s="35">
        <v>0</v>
      </c>
      <c s="35">
        <f>ROUND(ROUND(H138,2)*ROUND(G138,3),2)</f>
      </c>
      <c s="33" t="s">
        <v>64</v>
      </c>
      <c r="O138">
        <f>(I138*21)/100</f>
      </c>
      <c t="s">
        <v>33</v>
      </c>
    </row>
    <row r="139" spans="1:5" ht="12.75">
      <c r="A139" s="36" t="s">
        <v>65</v>
      </c>
      <c r="E139" s="37" t="s">
        <v>77</v>
      </c>
    </row>
    <row r="140" spans="1:5" ht="409.5">
      <c r="A140" s="38" t="s">
        <v>67</v>
      </c>
      <c r="E140" s="39" t="s">
        <v>203</v>
      </c>
    </row>
    <row r="141" spans="1:5" ht="293.25">
      <c r="A141" t="s">
        <v>69</v>
      </c>
      <c r="E141" s="37" t="s">
        <v>204</v>
      </c>
    </row>
    <row r="142" spans="1:18" ht="12.75" customHeight="1">
      <c r="A142" s="6" t="s">
        <v>58</v>
      </c>
      <c s="6"/>
      <c s="41" t="s">
        <v>205</v>
      </c>
      <c s="6"/>
      <c s="29" t="s">
        <v>206</v>
      </c>
      <c s="6"/>
      <c s="6"/>
      <c s="6"/>
      <c s="42">
        <f>0+Q142</f>
      </c>
      <c s="6"/>
      <c r="O142">
        <f>0+R142</f>
      </c>
      <c r="Q142">
        <f>0+I143+I147+I151</f>
      </c>
      <c>
        <f>0+O143+O147+O151</f>
      </c>
    </row>
    <row r="143" spans="1:16" ht="25.5">
      <c r="A143" s="26" t="s">
        <v>60</v>
      </c>
      <c s="31" t="s">
        <v>207</v>
      </c>
      <c s="31" t="s">
        <v>208</v>
      </c>
      <c s="26" t="s">
        <v>77</v>
      </c>
      <c s="32" t="s">
        <v>209</v>
      </c>
      <c s="33" t="s">
        <v>210</v>
      </c>
      <c s="34">
        <v>45896.4</v>
      </c>
      <c s="35">
        <v>0</v>
      </c>
      <c s="35">
        <f>ROUND(ROUND(H143,2)*ROUND(G143,3),2)</f>
      </c>
      <c s="33" t="s">
        <v>64</v>
      </c>
      <c r="O143">
        <f>(I143*21)/100</f>
      </c>
      <c t="s">
        <v>33</v>
      </c>
    </row>
    <row r="144" spans="1:5" ht="12.75">
      <c r="A144" s="36" t="s">
        <v>65</v>
      </c>
      <c r="E144" s="37" t="s">
        <v>211</v>
      </c>
    </row>
    <row r="145" spans="1:5" ht="76.5">
      <c r="A145" s="38" t="s">
        <v>67</v>
      </c>
      <c r="E145" s="39" t="s">
        <v>212</v>
      </c>
    </row>
    <row r="146" spans="1:5" ht="25.5">
      <c r="A146" t="s">
        <v>69</v>
      </c>
      <c r="E146" s="37" t="s">
        <v>213</v>
      </c>
    </row>
    <row r="147" spans="1:16" ht="12.75">
      <c r="A147" s="26" t="s">
        <v>60</v>
      </c>
      <c s="31" t="s">
        <v>214</v>
      </c>
      <c s="31" t="s">
        <v>215</v>
      </c>
      <c s="26" t="s">
        <v>77</v>
      </c>
      <c s="32" t="s">
        <v>216</v>
      </c>
      <c s="33" t="s">
        <v>210</v>
      </c>
      <c s="34">
        <v>45896.4</v>
      </c>
      <c s="35">
        <v>0</v>
      </c>
      <c s="35">
        <f>ROUND(ROUND(H147,2)*ROUND(G147,3),2)</f>
      </c>
      <c s="33" t="s">
        <v>64</v>
      </c>
      <c r="O147">
        <f>(I147*21)/100</f>
      </c>
      <c t="s">
        <v>33</v>
      </c>
    </row>
    <row r="148" spans="1:5" ht="12.75">
      <c r="A148" s="36" t="s">
        <v>65</v>
      </c>
      <c r="E148" s="37" t="s">
        <v>211</v>
      </c>
    </row>
    <row r="149" spans="1:5" ht="76.5">
      <c r="A149" s="38" t="s">
        <v>67</v>
      </c>
      <c r="E149" s="39" t="s">
        <v>217</v>
      </c>
    </row>
    <row r="150" spans="1:5" ht="25.5">
      <c r="A150" t="s">
        <v>69</v>
      </c>
      <c r="E150" s="37" t="s">
        <v>213</v>
      </c>
    </row>
    <row r="151" spans="1:16" ht="12.75">
      <c r="A151" s="26" t="s">
        <v>60</v>
      </c>
      <c s="31" t="s">
        <v>218</v>
      </c>
      <c s="31" t="s">
        <v>219</v>
      </c>
      <c s="26" t="s">
        <v>77</v>
      </c>
      <c s="32" t="s">
        <v>220</v>
      </c>
      <c s="33" t="s">
        <v>221</v>
      </c>
      <c s="34">
        <v>36420</v>
      </c>
      <c s="35">
        <v>0</v>
      </c>
      <c s="35">
        <f>ROUND(ROUND(H151,2)*ROUND(G151,3),2)</f>
      </c>
      <c s="33" t="s">
        <v>64</v>
      </c>
      <c r="O151">
        <f>(I151*21)/100</f>
      </c>
      <c t="s">
        <v>33</v>
      </c>
    </row>
    <row r="152" spans="1:5" ht="12.75">
      <c r="A152" s="36" t="s">
        <v>65</v>
      </c>
      <c r="E152" s="37" t="s">
        <v>77</v>
      </c>
    </row>
    <row r="153" spans="1:5" ht="25.5">
      <c r="A153" s="38" t="s">
        <v>67</v>
      </c>
      <c r="E153" s="39" t="s">
        <v>222</v>
      </c>
    </row>
    <row r="154" spans="1:5" ht="25.5">
      <c r="A154" t="s">
        <v>69</v>
      </c>
      <c r="E154" s="37" t="s">
        <v>223</v>
      </c>
    </row>
    <row r="155" spans="1:18" ht="12.75" customHeight="1">
      <c r="A155" s="6" t="s">
        <v>58</v>
      </c>
      <c s="6"/>
      <c s="41" t="s">
        <v>33</v>
      </c>
      <c s="6"/>
      <c s="29" t="s">
        <v>224</v>
      </c>
      <c s="6"/>
      <c s="6"/>
      <c s="6"/>
      <c s="42">
        <f>0+Q155</f>
      </c>
      <c s="6"/>
      <c r="O155">
        <f>0+R155</f>
      </c>
      <c r="Q155">
        <f>0+I156+I160+I164+I168</f>
      </c>
      <c>
        <f>0+O156+O160+O164+O168</f>
      </c>
    </row>
    <row r="156" spans="1:16" ht="12.75">
      <c r="A156" s="26" t="s">
        <v>60</v>
      </c>
      <c s="31" t="s">
        <v>200</v>
      </c>
      <c s="31" t="s">
        <v>225</v>
      </c>
      <c s="26" t="s">
        <v>77</v>
      </c>
      <c s="32" t="s">
        <v>226</v>
      </c>
      <c s="33" t="s">
        <v>93</v>
      </c>
      <c s="34">
        <v>4386.1</v>
      </c>
      <c s="35">
        <v>0</v>
      </c>
      <c s="35">
        <f>ROUND(ROUND(H156,2)*ROUND(G156,3),2)</f>
      </c>
      <c s="33" t="s">
        <v>64</v>
      </c>
      <c r="O156">
        <f>(I156*21)/100</f>
      </c>
      <c t="s">
        <v>33</v>
      </c>
    </row>
    <row r="157" spans="1:5" ht="89.25">
      <c r="A157" s="36" t="s">
        <v>65</v>
      </c>
      <c r="E157" s="37" t="s">
        <v>227</v>
      </c>
    </row>
    <row r="158" spans="1:5" ht="153">
      <c r="A158" s="38" t="s">
        <v>67</v>
      </c>
      <c r="E158" s="39" t="s">
        <v>228</v>
      </c>
    </row>
    <row r="159" spans="1:5" ht="25.5">
      <c r="A159" t="s">
        <v>69</v>
      </c>
      <c r="E159" s="37" t="s">
        <v>229</v>
      </c>
    </row>
    <row r="160" spans="1:16" ht="12.75">
      <c r="A160" s="26" t="s">
        <v>60</v>
      </c>
      <c s="31" t="s">
        <v>230</v>
      </c>
      <c s="31" t="s">
        <v>231</v>
      </c>
      <c s="26" t="s">
        <v>77</v>
      </c>
      <c s="32" t="s">
        <v>232</v>
      </c>
      <c s="33" t="s">
        <v>233</v>
      </c>
      <c s="34">
        <v>1907</v>
      </c>
      <c s="35">
        <v>0</v>
      </c>
      <c s="35">
        <f>ROUND(ROUND(H160,2)*ROUND(G160,3),2)</f>
      </c>
      <c s="33" t="s">
        <v>64</v>
      </c>
      <c r="O160">
        <f>(I160*21)/100</f>
      </c>
      <c t="s">
        <v>33</v>
      </c>
    </row>
    <row r="161" spans="1:5" ht="51">
      <c r="A161" s="36" t="s">
        <v>65</v>
      </c>
      <c r="E161" s="37" t="s">
        <v>234</v>
      </c>
    </row>
    <row r="162" spans="1:5" ht="153">
      <c r="A162" s="38" t="s">
        <v>67</v>
      </c>
      <c r="E162" s="39" t="s">
        <v>235</v>
      </c>
    </row>
    <row r="163" spans="1:5" ht="165.75">
      <c r="A163" t="s">
        <v>69</v>
      </c>
      <c r="E163" s="37" t="s">
        <v>236</v>
      </c>
    </row>
    <row r="164" spans="1:16" ht="12.75">
      <c r="A164" s="26" t="s">
        <v>60</v>
      </c>
      <c s="31" t="s">
        <v>237</v>
      </c>
      <c s="31" t="s">
        <v>238</v>
      </c>
      <c s="26" t="s">
        <v>77</v>
      </c>
      <c s="32" t="s">
        <v>239</v>
      </c>
      <c s="33" t="s">
        <v>93</v>
      </c>
      <c s="34">
        <v>90</v>
      </c>
      <c s="35">
        <v>0</v>
      </c>
      <c s="35">
        <f>ROUND(ROUND(H164,2)*ROUND(G164,3),2)</f>
      </c>
      <c s="33" t="s">
        <v>64</v>
      </c>
      <c r="O164">
        <f>(I164*21)/100</f>
      </c>
      <c t="s">
        <v>33</v>
      </c>
    </row>
    <row r="165" spans="1:5" ht="89.25">
      <c r="A165" s="36" t="s">
        <v>65</v>
      </c>
      <c r="E165" s="37" t="s">
        <v>227</v>
      </c>
    </row>
    <row r="166" spans="1:5" ht="76.5">
      <c r="A166" s="38" t="s">
        <v>67</v>
      </c>
      <c r="E166" s="39" t="s">
        <v>240</v>
      </c>
    </row>
    <row r="167" spans="1:5" ht="51">
      <c r="A167" t="s">
        <v>69</v>
      </c>
      <c r="E167" s="37" t="s">
        <v>241</v>
      </c>
    </row>
    <row r="168" spans="1:16" ht="12.75">
      <c r="A168" s="26" t="s">
        <v>60</v>
      </c>
      <c s="31" t="s">
        <v>242</v>
      </c>
      <c s="31" t="s">
        <v>243</v>
      </c>
      <c s="26" t="s">
        <v>77</v>
      </c>
      <c s="32" t="s">
        <v>244</v>
      </c>
      <c s="33" t="s">
        <v>93</v>
      </c>
      <c s="34">
        <v>378</v>
      </c>
      <c s="35">
        <v>0</v>
      </c>
      <c s="35">
        <f>ROUND(ROUND(H168,2)*ROUND(G168,3),2)</f>
      </c>
      <c s="33" t="s">
        <v>64</v>
      </c>
      <c r="O168">
        <f>(I168*21)/100</f>
      </c>
      <c t="s">
        <v>33</v>
      </c>
    </row>
    <row r="169" spans="1:5" ht="12.75">
      <c r="A169" s="36" t="s">
        <v>65</v>
      </c>
      <c r="E169" s="37" t="s">
        <v>77</v>
      </c>
    </row>
    <row r="170" spans="1:5" ht="76.5">
      <c r="A170" s="38" t="s">
        <v>67</v>
      </c>
      <c r="E170" s="39" t="s">
        <v>245</v>
      </c>
    </row>
    <row r="171" spans="1:5" ht="102">
      <c r="A171" t="s">
        <v>69</v>
      </c>
      <c r="E171" s="37" t="s">
        <v>246</v>
      </c>
    </row>
    <row r="172" spans="1:18" ht="12.75" customHeight="1">
      <c r="A172" s="6" t="s">
        <v>58</v>
      </c>
      <c s="6"/>
      <c s="41" t="s">
        <v>43</v>
      </c>
      <c s="6"/>
      <c s="29" t="s">
        <v>247</v>
      </c>
      <c s="6"/>
      <c s="6"/>
      <c s="6"/>
      <c s="42">
        <f>0+Q172</f>
      </c>
      <c s="6"/>
      <c r="O172">
        <f>0+R172</f>
      </c>
      <c r="Q172">
        <f>0+I173+I177+I181+I185+I189+I193+I197+I201+I205+I209+I213+I217+I221</f>
      </c>
      <c>
        <f>0+O173+O177+O181+O185+O189+O193+O197+O201+O205+O209+O213+O217+O221</f>
      </c>
    </row>
    <row r="173" spans="1:16" ht="12.75">
      <c r="A173" s="26" t="s">
        <v>60</v>
      </c>
      <c s="31" t="s">
        <v>248</v>
      </c>
      <c s="31" t="s">
        <v>249</v>
      </c>
      <c s="26" t="s">
        <v>77</v>
      </c>
      <c s="32" t="s">
        <v>250</v>
      </c>
      <c s="33" t="s">
        <v>98</v>
      </c>
      <c s="34">
        <v>54.004</v>
      </c>
      <c s="35">
        <v>0</v>
      </c>
      <c s="35">
        <f>ROUND(ROUND(H173,2)*ROUND(G173,3),2)</f>
      </c>
      <c s="33" t="s">
        <v>64</v>
      </c>
      <c r="O173">
        <f>(I173*21)/100</f>
      </c>
      <c t="s">
        <v>33</v>
      </c>
    </row>
    <row r="174" spans="1:5" ht="12.75">
      <c r="A174" s="36" t="s">
        <v>65</v>
      </c>
      <c r="E174" s="37" t="s">
        <v>77</v>
      </c>
    </row>
    <row r="175" spans="1:5" ht="409.5">
      <c r="A175" s="38" t="s">
        <v>67</v>
      </c>
      <c r="E175" s="39" t="s">
        <v>251</v>
      </c>
    </row>
    <row r="176" spans="1:5" ht="369.75">
      <c r="A176" t="s">
        <v>69</v>
      </c>
      <c r="E176" s="37" t="s">
        <v>252</v>
      </c>
    </row>
    <row r="177" spans="1:16" ht="12.75">
      <c r="A177" s="26" t="s">
        <v>60</v>
      </c>
      <c s="31" t="s">
        <v>253</v>
      </c>
      <c s="31" t="s">
        <v>254</v>
      </c>
      <c s="26" t="s">
        <v>77</v>
      </c>
      <c s="32" t="s">
        <v>255</v>
      </c>
      <c s="33" t="s">
        <v>98</v>
      </c>
      <c s="34">
        <v>11.456</v>
      </c>
      <c s="35">
        <v>0</v>
      </c>
      <c s="35">
        <f>ROUND(ROUND(H177,2)*ROUND(G177,3),2)</f>
      </c>
      <c s="33" t="s">
        <v>64</v>
      </c>
      <c r="O177">
        <f>(I177*21)/100</f>
      </c>
      <c t="s">
        <v>33</v>
      </c>
    </row>
    <row r="178" spans="1:5" ht="12.75">
      <c r="A178" s="36" t="s">
        <v>65</v>
      </c>
      <c r="E178" s="37" t="s">
        <v>77</v>
      </c>
    </row>
    <row r="179" spans="1:5" ht="409.5">
      <c r="A179" s="38" t="s">
        <v>67</v>
      </c>
      <c r="E179" s="39" t="s">
        <v>256</v>
      </c>
    </row>
    <row r="180" spans="1:5" ht="369.75">
      <c r="A180" t="s">
        <v>69</v>
      </c>
      <c r="E180" s="37" t="s">
        <v>252</v>
      </c>
    </row>
    <row r="181" spans="1:16" ht="12.75">
      <c r="A181" s="26" t="s">
        <v>60</v>
      </c>
      <c s="31" t="s">
        <v>257</v>
      </c>
      <c s="31" t="s">
        <v>258</v>
      </c>
      <c s="26" t="s">
        <v>77</v>
      </c>
      <c s="32" t="s">
        <v>259</v>
      </c>
      <c s="33" t="s">
        <v>98</v>
      </c>
      <c s="34">
        <v>8.76</v>
      </c>
      <c s="35">
        <v>0</v>
      </c>
      <c s="35">
        <f>ROUND(ROUND(H181,2)*ROUND(G181,3),2)</f>
      </c>
      <c s="33" t="s">
        <v>64</v>
      </c>
      <c r="O181">
        <f>(I181*21)/100</f>
      </c>
      <c t="s">
        <v>33</v>
      </c>
    </row>
    <row r="182" spans="1:5" ht="12.75">
      <c r="A182" s="36" t="s">
        <v>65</v>
      </c>
      <c r="E182" s="37" t="s">
        <v>77</v>
      </c>
    </row>
    <row r="183" spans="1:5" ht="357">
      <c r="A183" s="38" t="s">
        <v>67</v>
      </c>
      <c r="E183" s="39" t="s">
        <v>260</v>
      </c>
    </row>
    <row r="184" spans="1:5" ht="369.75">
      <c r="A184" t="s">
        <v>69</v>
      </c>
      <c r="E184" s="37" t="s">
        <v>261</v>
      </c>
    </row>
    <row r="185" spans="1:16" ht="12.75">
      <c r="A185" s="26" t="s">
        <v>60</v>
      </c>
      <c s="31" t="s">
        <v>262</v>
      </c>
      <c s="31" t="s">
        <v>263</v>
      </c>
      <c s="26" t="s">
        <v>77</v>
      </c>
      <c s="32" t="s">
        <v>264</v>
      </c>
      <c s="33" t="s">
        <v>98</v>
      </c>
      <c s="34">
        <v>25.408</v>
      </c>
      <c s="35">
        <v>0</v>
      </c>
      <c s="35">
        <f>ROUND(ROUND(H185,2)*ROUND(G185,3),2)</f>
      </c>
      <c s="33" t="s">
        <v>64</v>
      </c>
      <c r="O185">
        <f>(I185*21)/100</f>
      </c>
      <c t="s">
        <v>33</v>
      </c>
    </row>
    <row r="186" spans="1:5" ht="12.75">
      <c r="A186" s="36" t="s">
        <v>65</v>
      </c>
      <c r="E186" s="37" t="s">
        <v>77</v>
      </c>
    </row>
    <row r="187" spans="1:5" ht="216.75">
      <c r="A187" s="38" t="s">
        <v>67</v>
      </c>
      <c r="E187" s="39" t="s">
        <v>265</v>
      </c>
    </row>
    <row r="188" spans="1:5" ht="369.75">
      <c r="A188" t="s">
        <v>69</v>
      </c>
      <c r="E188" s="37" t="s">
        <v>261</v>
      </c>
    </row>
    <row r="189" spans="1:16" ht="12.75">
      <c r="A189" s="26" t="s">
        <v>60</v>
      </c>
      <c s="31" t="s">
        <v>266</v>
      </c>
      <c s="31" t="s">
        <v>267</v>
      </c>
      <c s="26" t="s">
        <v>77</v>
      </c>
      <c s="32" t="s">
        <v>268</v>
      </c>
      <c s="33" t="s">
        <v>98</v>
      </c>
      <c s="34">
        <v>1.5</v>
      </c>
      <c s="35">
        <v>0</v>
      </c>
      <c s="35">
        <f>ROUND(ROUND(H189,2)*ROUND(G189,3),2)</f>
      </c>
      <c s="33" t="s">
        <v>64</v>
      </c>
      <c r="O189">
        <f>(I189*21)/100</f>
      </c>
      <c t="s">
        <v>33</v>
      </c>
    </row>
    <row r="190" spans="1:5" ht="12.75">
      <c r="A190" s="36" t="s">
        <v>65</v>
      </c>
      <c r="E190" s="37" t="s">
        <v>77</v>
      </c>
    </row>
    <row r="191" spans="1:5" ht="127.5">
      <c r="A191" s="38" t="s">
        <v>67</v>
      </c>
      <c r="E191" s="39" t="s">
        <v>269</v>
      </c>
    </row>
    <row r="192" spans="1:5" ht="38.25">
      <c r="A192" t="s">
        <v>69</v>
      </c>
      <c r="E192" s="37" t="s">
        <v>270</v>
      </c>
    </row>
    <row r="193" spans="1:16" ht="12.75">
      <c r="A193" s="26" t="s">
        <v>60</v>
      </c>
      <c s="31" t="s">
        <v>271</v>
      </c>
      <c s="31" t="s">
        <v>272</v>
      </c>
      <c s="26" t="s">
        <v>39</v>
      </c>
      <c s="32" t="s">
        <v>273</v>
      </c>
      <c s="33" t="s">
        <v>98</v>
      </c>
      <c s="34">
        <v>9.495</v>
      </c>
      <c s="35">
        <v>0</v>
      </c>
      <c s="35">
        <f>ROUND(ROUND(H193,2)*ROUND(G193,3),2)</f>
      </c>
      <c s="33" t="s">
        <v>64</v>
      </c>
      <c r="O193">
        <f>(I193*21)/100</f>
      </c>
      <c t="s">
        <v>33</v>
      </c>
    </row>
    <row r="194" spans="1:5" ht="12.75">
      <c r="A194" s="36" t="s">
        <v>65</v>
      </c>
      <c r="E194" s="37" t="s">
        <v>77</v>
      </c>
    </row>
    <row r="195" spans="1:5" ht="409.5">
      <c r="A195" s="38" t="s">
        <v>67</v>
      </c>
      <c r="E195" s="39" t="s">
        <v>274</v>
      </c>
    </row>
    <row r="196" spans="1:5" ht="38.25">
      <c r="A196" t="s">
        <v>69</v>
      </c>
      <c r="E196" s="37" t="s">
        <v>270</v>
      </c>
    </row>
    <row r="197" spans="1:16" ht="12.75">
      <c r="A197" s="26" t="s">
        <v>60</v>
      </c>
      <c s="31" t="s">
        <v>275</v>
      </c>
      <c s="31" t="s">
        <v>272</v>
      </c>
      <c s="26" t="s">
        <v>33</v>
      </c>
      <c s="32" t="s">
        <v>273</v>
      </c>
      <c s="33" t="s">
        <v>98</v>
      </c>
      <c s="34">
        <v>4.5</v>
      </c>
      <c s="35">
        <v>0</v>
      </c>
      <c s="35">
        <f>ROUND(ROUND(H197,2)*ROUND(G197,3),2)</f>
      </c>
      <c s="33" t="s">
        <v>64</v>
      </c>
      <c r="O197">
        <f>(I197*21)/100</f>
      </c>
      <c t="s">
        <v>33</v>
      </c>
    </row>
    <row r="198" spans="1:5" ht="12.75">
      <c r="A198" s="36" t="s">
        <v>65</v>
      </c>
      <c r="E198" s="37" t="s">
        <v>77</v>
      </c>
    </row>
    <row r="199" spans="1:5" ht="89.25">
      <c r="A199" s="38" t="s">
        <v>67</v>
      </c>
      <c r="E199" s="39" t="s">
        <v>276</v>
      </c>
    </row>
    <row r="200" spans="1:5" ht="38.25">
      <c r="A200" t="s">
        <v>69</v>
      </c>
      <c r="E200" s="37" t="s">
        <v>270</v>
      </c>
    </row>
    <row r="201" spans="1:16" ht="12.75">
      <c r="A201" s="26" t="s">
        <v>60</v>
      </c>
      <c s="31" t="s">
        <v>277</v>
      </c>
      <c s="31" t="s">
        <v>278</v>
      </c>
      <c s="26" t="s">
        <v>77</v>
      </c>
      <c s="32" t="s">
        <v>279</v>
      </c>
      <c s="33" t="s">
        <v>98</v>
      </c>
      <c s="34">
        <v>10.16</v>
      </c>
      <c s="35">
        <v>0</v>
      </c>
      <c s="35">
        <f>ROUND(ROUND(H201,2)*ROUND(G201,3),2)</f>
      </c>
      <c s="33" t="s">
        <v>64</v>
      </c>
      <c r="O201">
        <f>(I201*21)/100</f>
      </c>
      <c t="s">
        <v>33</v>
      </c>
    </row>
    <row r="202" spans="1:5" ht="12.75">
      <c r="A202" s="36" t="s">
        <v>65</v>
      </c>
      <c r="E202" s="37" t="s">
        <v>77</v>
      </c>
    </row>
    <row r="203" spans="1:5" ht="409.5">
      <c r="A203" s="38" t="s">
        <v>67</v>
      </c>
      <c r="E203" s="39" t="s">
        <v>280</v>
      </c>
    </row>
    <row r="204" spans="1:5" ht="293.25">
      <c r="A204" t="s">
        <v>69</v>
      </c>
      <c r="E204" s="37" t="s">
        <v>281</v>
      </c>
    </row>
    <row r="205" spans="1:16" ht="12.75">
      <c r="A205" s="26" t="s">
        <v>60</v>
      </c>
      <c s="31" t="s">
        <v>282</v>
      </c>
      <c s="31" t="s">
        <v>283</v>
      </c>
      <c s="26" t="s">
        <v>39</v>
      </c>
      <c s="32" t="s">
        <v>284</v>
      </c>
      <c s="33" t="s">
        <v>98</v>
      </c>
      <c s="34">
        <v>6.552</v>
      </c>
      <c s="35">
        <v>0</v>
      </c>
      <c s="35">
        <f>ROUND(ROUND(H205,2)*ROUND(G205,3),2)</f>
      </c>
      <c s="33" t="s">
        <v>64</v>
      </c>
      <c r="O205">
        <f>(I205*21)/100</f>
      </c>
      <c t="s">
        <v>33</v>
      </c>
    </row>
    <row r="206" spans="1:5" ht="12.75">
      <c r="A206" s="36" t="s">
        <v>65</v>
      </c>
      <c r="E206" s="37" t="s">
        <v>77</v>
      </c>
    </row>
    <row r="207" spans="1:5" ht="204">
      <c r="A207" s="38" t="s">
        <v>67</v>
      </c>
      <c r="E207" s="39" t="s">
        <v>285</v>
      </c>
    </row>
    <row r="208" spans="1:5" ht="51">
      <c r="A208" t="s">
        <v>69</v>
      </c>
      <c r="E208" s="37" t="s">
        <v>286</v>
      </c>
    </row>
    <row r="209" spans="1:16" ht="12.75">
      <c r="A209" s="26" t="s">
        <v>60</v>
      </c>
      <c s="31" t="s">
        <v>134</v>
      </c>
      <c s="31" t="s">
        <v>283</v>
      </c>
      <c s="26" t="s">
        <v>33</v>
      </c>
      <c s="32" t="s">
        <v>284</v>
      </c>
      <c s="33" t="s">
        <v>98</v>
      </c>
      <c s="34">
        <v>0.076</v>
      </c>
      <c s="35">
        <v>0</v>
      </c>
      <c s="35">
        <f>ROUND(ROUND(H209,2)*ROUND(G209,3),2)</f>
      </c>
      <c s="33" t="s">
        <v>64</v>
      </c>
      <c r="O209">
        <f>(I209*21)/100</f>
      </c>
      <c t="s">
        <v>33</v>
      </c>
    </row>
    <row r="210" spans="1:5" ht="12.75">
      <c r="A210" s="36" t="s">
        <v>65</v>
      </c>
      <c r="E210" s="37" t="s">
        <v>287</v>
      </c>
    </row>
    <row r="211" spans="1:5" ht="102">
      <c r="A211" s="38" t="s">
        <v>67</v>
      </c>
      <c r="E211" s="39" t="s">
        <v>288</v>
      </c>
    </row>
    <row r="212" spans="1:5" ht="51">
      <c r="A212" t="s">
        <v>69</v>
      </c>
      <c r="E212" s="37" t="s">
        <v>286</v>
      </c>
    </row>
    <row r="213" spans="1:16" ht="12.75">
      <c r="A213" s="26" t="s">
        <v>60</v>
      </c>
      <c s="31" t="s">
        <v>289</v>
      </c>
      <c s="31" t="s">
        <v>290</v>
      </c>
      <c s="26" t="s">
        <v>77</v>
      </c>
      <c s="32" t="s">
        <v>291</v>
      </c>
      <c s="33" t="s">
        <v>98</v>
      </c>
      <c s="34">
        <v>17.792</v>
      </c>
      <c s="35">
        <v>0</v>
      </c>
      <c s="35">
        <f>ROUND(ROUND(H213,2)*ROUND(G213,3),2)</f>
      </c>
      <c s="33" t="s">
        <v>64</v>
      </c>
      <c r="O213">
        <f>(I213*21)/100</f>
      </c>
      <c t="s">
        <v>33</v>
      </c>
    </row>
    <row r="214" spans="1:5" ht="12.75">
      <c r="A214" s="36" t="s">
        <v>65</v>
      </c>
      <c r="E214" s="37" t="s">
        <v>77</v>
      </c>
    </row>
    <row r="215" spans="1:5" ht="409.5">
      <c r="A215" s="38" t="s">
        <v>67</v>
      </c>
      <c r="E215" s="39" t="s">
        <v>292</v>
      </c>
    </row>
    <row r="216" spans="1:5" ht="102">
      <c r="A216" t="s">
        <v>69</v>
      </c>
      <c r="E216" s="37" t="s">
        <v>293</v>
      </c>
    </row>
    <row r="217" spans="1:16" ht="12.75">
      <c r="A217" s="26" t="s">
        <v>60</v>
      </c>
      <c s="31" t="s">
        <v>148</v>
      </c>
      <c s="31" t="s">
        <v>294</v>
      </c>
      <c s="26" t="s">
        <v>77</v>
      </c>
      <c s="32" t="s">
        <v>295</v>
      </c>
      <c s="33" t="s">
        <v>93</v>
      </c>
      <c s="34">
        <v>12.6</v>
      </c>
      <c s="35">
        <v>0</v>
      </c>
      <c s="35">
        <f>ROUND(ROUND(H217,2)*ROUND(G217,3),2)</f>
      </c>
      <c s="33" t="s">
        <v>64</v>
      </c>
      <c r="O217">
        <f>(I217*21)/100</f>
      </c>
      <c t="s">
        <v>33</v>
      </c>
    </row>
    <row r="218" spans="1:5" ht="12.75">
      <c r="A218" s="36" t="s">
        <v>65</v>
      </c>
      <c r="E218" s="37" t="s">
        <v>77</v>
      </c>
    </row>
    <row r="219" spans="1:5" ht="140.25">
      <c r="A219" s="38" t="s">
        <v>67</v>
      </c>
      <c r="E219" s="39" t="s">
        <v>296</v>
      </c>
    </row>
    <row r="220" spans="1:5" ht="89.25">
      <c r="A220" t="s">
        <v>69</v>
      </c>
      <c r="E220" s="37" t="s">
        <v>297</v>
      </c>
    </row>
    <row r="221" spans="1:16" ht="12.75">
      <c r="A221" s="26" t="s">
        <v>60</v>
      </c>
      <c s="31" t="s">
        <v>143</v>
      </c>
      <c s="31" t="s">
        <v>298</v>
      </c>
      <c s="26" t="s">
        <v>77</v>
      </c>
      <c s="32" t="s">
        <v>299</v>
      </c>
      <c s="33" t="s">
        <v>93</v>
      </c>
      <c s="34">
        <v>13.5</v>
      </c>
      <c s="35">
        <v>0</v>
      </c>
      <c s="35">
        <f>ROUND(ROUND(H221,2)*ROUND(G221,3),2)</f>
      </c>
      <c s="33" t="s">
        <v>64</v>
      </c>
      <c r="O221">
        <f>(I221*21)/100</f>
      </c>
      <c t="s">
        <v>33</v>
      </c>
    </row>
    <row r="222" spans="1:5" ht="12.75">
      <c r="A222" s="36" t="s">
        <v>65</v>
      </c>
      <c r="E222" s="37" t="s">
        <v>300</v>
      </c>
    </row>
    <row r="223" spans="1:5" ht="102">
      <c r="A223" s="38" t="s">
        <v>67</v>
      </c>
      <c r="E223" s="39" t="s">
        <v>301</v>
      </c>
    </row>
    <row r="224" spans="1:5" ht="153">
      <c r="A224" t="s">
        <v>69</v>
      </c>
      <c r="E224" s="37" t="s">
        <v>302</v>
      </c>
    </row>
    <row r="225" spans="1:18" ht="12.75" customHeight="1">
      <c r="A225" s="6" t="s">
        <v>58</v>
      </c>
      <c s="6"/>
      <c s="41" t="s">
        <v>45</v>
      </c>
      <c s="6"/>
      <c s="29" t="s">
        <v>35</v>
      </c>
      <c s="6"/>
      <c s="6"/>
      <c s="6"/>
      <c s="42">
        <f>0+Q225</f>
      </c>
      <c s="6"/>
      <c r="O225">
        <f>0+R225</f>
      </c>
      <c r="Q225">
        <f>0+I226+I230+I234+I238+I242+I246+I250+I254+I258+I262+I266+I270+I274</f>
      </c>
      <c>
        <f>0+O226+O230+O234+O238+O242+O246+O250+O254+O258+O262+O266+O270+O274</f>
      </c>
    </row>
    <row r="226" spans="1:16" ht="12.75">
      <c r="A226" s="26" t="s">
        <v>60</v>
      </c>
      <c s="31" t="s">
        <v>303</v>
      </c>
      <c s="31" t="s">
        <v>304</v>
      </c>
      <c s="26" t="s">
        <v>77</v>
      </c>
      <c s="32" t="s">
        <v>305</v>
      </c>
      <c s="33" t="s">
        <v>93</v>
      </c>
      <c s="34">
        <v>9455</v>
      </c>
      <c s="35">
        <v>0</v>
      </c>
      <c s="35">
        <f>ROUND(ROUND(H226,2)*ROUND(G226,3),2)</f>
      </c>
      <c s="33" t="s">
        <v>64</v>
      </c>
      <c r="O226">
        <f>(I226*21)/100</f>
      </c>
      <c t="s">
        <v>33</v>
      </c>
    </row>
    <row r="227" spans="1:5" ht="12.75">
      <c r="A227" s="36" t="s">
        <v>65</v>
      </c>
      <c r="E227" s="37" t="s">
        <v>306</v>
      </c>
    </row>
    <row r="228" spans="1:5" ht="76.5">
      <c r="A228" s="38" t="s">
        <v>67</v>
      </c>
      <c r="E228" s="39" t="s">
        <v>307</v>
      </c>
    </row>
    <row r="229" spans="1:5" ht="51">
      <c r="A229" t="s">
        <v>69</v>
      </c>
      <c r="E229" s="37" t="s">
        <v>308</v>
      </c>
    </row>
    <row r="230" spans="1:16" ht="12.75">
      <c r="A230" s="26" t="s">
        <v>60</v>
      </c>
      <c s="31" t="s">
        <v>43</v>
      </c>
      <c s="31" t="s">
        <v>309</v>
      </c>
      <c s="26" t="s">
        <v>39</v>
      </c>
      <c s="32" t="s">
        <v>310</v>
      </c>
      <c s="33" t="s">
        <v>93</v>
      </c>
      <c s="34">
        <v>197.6</v>
      </c>
      <c s="35">
        <v>0</v>
      </c>
      <c s="35">
        <f>ROUND(ROUND(H230,2)*ROUND(G230,3),2)</f>
      </c>
      <c s="33" t="s">
        <v>64</v>
      </c>
      <c r="O230">
        <f>(I230*21)/100</f>
      </c>
      <c t="s">
        <v>33</v>
      </c>
    </row>
    <row r="231" spans="1:5" ht="12.75">
      <c r="A231" s="36" t="s">
        <v>65</v>
      </c>
      <c r="E231" s="37" t="s">
        <v>77</v>
      </c>
    </row>
    <row r="232" spans="1:5" ht="140.25">
      <c r="A232" s="38" t="s">
        <v>67</v>
      </c>
      <c r="E232" s="39" t="s">
        <v>311</v>
      </c>
    </row>
    <row r="233" spans="1:5" ht="51">
      <c r="A233" t="s">
        <v>69</v>
      </c>
      <c r="E233" s="37" t="s">
        <v>308</v>
      </c>
    </row>
    <row r="234" spans="1:16" ht="12.75">
      <c r="A234" s="26" t="s">
        <v>60</v>
      </c>
      <c s="31" t="s">
        <v>312</v>
      </c>
      <c s="31" t="s">
        <v>313</v>
      </c>
      <c s="26" t="s">
        <v>77</v>
      </c>
      <c s="32" t="s">
        <v>314</v>
      </c>
      <c s="33" t="s">
        <v>93</v>
      </c>
      <c s="34">
        <v>7657</v>
      </c>
      <c s="35">
        <v>0</v>
      </c>
      <c s="35">
        <f>ROUND(ROUND(H234,2)*ROUND(G234,3),2)</f>
      </c>
      <c s="33" t="s">
        <v>64</v>
      </c>
      <c r="O234">
        <f>(I234*21)/100</f>
      </c>
      <c t="s">
        <v>33</v>
      </c>
    </row>
    <row r="235" spans="1:5" ht="12.75">
      <c r="A235" s="36" t="s">
        <v>65</v>
      </c>
      <c r="E235" s="37" t="s">
        <v>77</v>
      </c>
    </row>
    <row r="236" spans="1:5" ht="76.5">
      <c r="A236" s="38" t="s">
        <v>67</v>
      </c>
      <c r="E236" s="39" t="s">
        <v>315</v>
      </c>
    </row>
    <row r="237" spans="1:5" ht="51">
      <c r="A237" t="s">
        <v>69</v>
      </c>
      <c r="E237" s="37" t="s">
        <v>308</v>
      </c>
    </row>
    <row r="238" spans="1:16" ht="12.75">
      <c r="A238" s="26" t="s">
        <v>60</v>
      </c>
      <c s="31" t="s">
        <v>316</v>
      </c>
      <c s="31" t="s">
        <v>317</v>
      </c>
      <c s="26" t="s">
        <v>77</v>
      </c>
      <c s="32" t="s">
        <v>318</v>
      </c>
      <c s="33" t="s">
        <v>98</v>
      </c>
      <c s="34">
        <v>1512.32</v>
      </c>
      <c s="35">
        <v>0</v>
      </c>
      <c s="35">
        <f>ROUND(ROUND(H238,2)*ROUND(G238,3),2)</f>
      </c>
      <c s="33" t="s">
        <v>64</v>
      </c>
      <c r="O238">
        <f>(I238*21)/100</f>
      </c>
      <c t="s">
        <v>33</v>
      </c>
    </row>
    <row r="239" spans="1:5" ht="12.75">
      <c r="A239" s="36" t="s">
        <v>65</v>
      </c>
      <c r="E239" s="37" t="s">
        <v>77</v>
      </c>
    </row>
    <row r="240" spans="1:5" ht="191.25">
      <c r="A240" s="38" t="s">
        <v>67</v>
      </c>
      <c r="E240" s="39" t="s">
        <v>319</v>
      </c>
    </row>
    <row r="241" spans="1:5" ht="102">
      <c r="A241" t="s">
        <v>69</v>
      </c>
      <c r="E241" s="37" t="s">
        <v>320</v>
      </c>
    </row>
    <row r="242" spans="1:16" ht="12.75">
      <c r="A242" s="26" t="s">
        <v>60</v>
      </c>
      <c s="31" t="s">
        <v>321</v>
      </c>
      <c s="31" t="s">
        <v>322</v>
      </c>
      <c s="26" t="s">
        <v>77</v>
      </c>
      <c s="32" t="s">
        <v>323</v>
      </c>
      <c s="33" t="s">
        <v>93</v>
      </c>
      <c s="34">
        <v>10005</v>
      </c>
      <c s="35">
        <v>0</v>
      </c>
      <c s="35">
        <f>ROUND(ROUND(H242,2)*ROUND(G242,3),2)</f>
      </c>
      <c s="33" t="s">
        <v>64</v>
      </c>
      <c r="O242">
        <f>(I242*21)/100</f>
      </c>
      <c t="s">
        <v>33</v>
      </c>
    </row>
    <row r="243" spans="1:5" ht="25.5">
      <c r="A243" s="36" t="s">
        <v>65</v>
      </c>
      <c r="E243" s="37" t="s">
        <v>324</v>
      </c>
    </row>
    <row r="244" spans="1:5" ht="114.75">
      <c r="A244" s="38" t="s">
        <v>67</v>
      </c>
      <c r="E244" s="39" t="s">
        <v>325</v>
      </c>
    </row>
    <row r="245" spans="1:5" ht="76.5">
      <c r="A245" t="s">
        <v>69</v>
      </c>
      <c r="E245" s="37" t="s">
        <v>326</v>
      </c>
    </row>
    <row r="246" spans="1:16" ht="12.75">
      <c r="A246" s="26" t="s">
        <v>60</v>
      </c>
      <c s="31" t="s">
        <v>327</v>
      </c>
      <c s="31" t="s">
        <v>328</v>
      </c>
      <c s="26" t="s">
        <v>77</v>
      </c>
      <c s="32" t="s">
        <v>329</v>
      </c>
      <c s="33" t="s">
        <v>93</v>
      </c>
      <c s="34">
        <v>1284</v>
      </c>
      <c s="35">
        <v>0</v>
      </c>
      <c s="35">
        <f>ROUND(ROUND(H246,2)*ROUND(G246,3),2)</f>
      </c>
      <c s="33" t="s">
        <v>64</v>
      </c>
      <c r="O246">
        <f>(I246*21)/100</f>
      </c>
      <c t="s">
        <v>33</v>
      </c>
    </row>
    <row r="247" spans="1:5" ht="12.75">
      <c r="A247" s="36" t="s">
        <v>65</v>
      </c>
      <c r="E247" s="37" t="s">
        <v>77</v>
      </c>
    </row>
    <row r="248" spans="1:5" ht="51">
      <c r="A248" s="38" t="s">
        <v>67</v>
      </c>
      <c r="E248" s="39" t="s">
        <v>330</v>
      </c>
    </row>
    <row r="249" spans="1:5" ht="38.25">
      <c r="A249" t="s">
        <v>69</v>
      </c>
      <c r="E249" s="37" t="s">
        <v>331</v>
      </c>
    </row>
    <row r="250" spans="1:16" ht="12.75">
      <c r="A250" s="26" t="s">
        <v>60</v>
      </c>
      <c s="31" t="s">
        <v>178</v>
      </c>
      <c s="31" t="s">
        <v>332</v>
      </c>
      <c s="26" t="s">
        <v>39</v>
      </c>
      <c s="32" t="s">
        <v>333</v>
      </c>
      <c s="33" t="s">
        <v>93</v>
      </c>
      <c s="34">
        <v>9695</v>
      </c>
      <c s="35">
        <v>0</v>
      </c>
      <c s="35">
        <f>ROUND(ROUND(H250,2)*ROUND(G250,3),2)</f>
      </c>
      <c s="33" t="s">
        <v>64</v>
      </c>
      <c r="O250">
        <f>(I250*21)/100</f>
      </c>
      <c t="s">
        <v>33</v>
      </c>
    </row>
    <row r="251" spans="1:5" ht="63.75">
      <c r="A251" s="36" t="s">
        <v>65</v>
      </c>
      <c r="E251" s="37" t="s">
        <v>334</v>
      </c>
    </row>
    <row r="252" spans="1:5" ht="76.5">
      <c r="A252" s="38" t="s">
        <v>67</v>
      </c>
      <c r="E252" s="39" t="s">
        <v>335</v>
      </c>
    </row>
    <row r="253" spans="1:5" ht="51">
      <c r="A253" t="s">
        <v>69</v>
      </c>
      <c r="E253" s="37" t="s">
        <v>336</v>
      </c>
    </row>
    <row r="254" spans="1:16" ht="12.75">
      <c r="A254" s="26" t="s">
        <v>60</v>
      </c>
      <c s="31" t="s">
        <v>262</v>
      </c>
      <c s="31" t="s">
        <v>332</v>
      </c>
      <c s="26" t="s">
        <v>33</v>
      </c>
      <c s="32" t="s">
        <v>333</v>
      </c>
      <c s="33" t="s">
        <v>93</v>
      </c>
      <c s="34">
        <v>9793.8</v>
      </c>
      <c s="35">
        <v>0</v>
      </c>
      <c s="35">
        <f>ROUND(ROUND(H254,2)*ROUND(G254,3),2)</f>
      </c>
      <c s="33" t="s">
        <v>64</v>
      </c>
      <c r="O254">
        <f>(I254*21)/100</f>
      </c>
      <c t="s">
        <v>33</v>
      </c>
    </row>
    <row r="255" spans="1:5" ht="25.5">
      <c r="A255" s="36" t="s">
        <v>65</v>
      </c>
      <c r="E255" s="37" t="s">
        <v>337</v>
      </c>
    </row>
    <row r="256" spans="1:5" ht="153">
      <c r="A256" s="38" t="s">
        <v>67</v>
      </c>
      <c r="E256" s="39" t="s">
        <v>338</v>
      </c>
    </row>
    <row r="257" spans="1:5" ht="51">
      <c r="A257" t="s">
        <v>69</v>
      </c>
      <c r="E257" s="37" t="s">
        <v>336</v>
      </c>
    </row>
    <row r="258" spans="1:16" ht="12.75">
      <c r="A258" s="26" t="s">
        <v>60</v>
      </c>
      <c s="31" t="s">
        <v>75</v>
      </c>
      <c s="31" t="s">
        <v>339</v>
      </c>
      <c s="26" t="s">
        <v>77</v>
      </c>
      <c s="32" t="s">
        <v>340</v>
      </c>
      <c s="33" t="s">
        <v>93</v>
      </c>
      <c s="34">
        <v>6.5</v>
      </c>
      <c s="35">
        <v>0</v>
      </c>
      <c s="35">
        <f>ROUND(ROUND(H258,2)*ROUND(G258,3),2)</f>
      </c>
      <c s="33" t="s">
        <v>64</v>
      </c>
      <c r="O258">
        <f>(I258*21)/100</f>
      </c>
      <c t="s">
        <v>33</v>
      </c>
    </row>
    <row r="259" spans="1:5" ht="12.75">
      <c r="A259" s="36" t="s">
        <v>65</v>
      </c>
      <c r="E259" s="37" t="s">
        <v>77</v>
      </c>
    </row>
    <row r="260" spans="1:5" ht="114.75">
      <c r="A260" s="38" t="s">
        <v>67</v>
      </c>
      <c r="E260" s="39" t="s">
        <v>341</v>
      </c>
    </row>
    <row r="261" spans="1:5" ht="51">
      <c r="A261" t="s">
        <v>69</v>
      </c>
      <c r="E261" s="37" t="s">
        <v>342</v>
      </c>
    </row>
    <row r="262" spans="1:16" ht="12.75">
      <c r="A262" s="26" t="s">
        <v>60</v>
      </c>
      <c s="31" t="s">
        <v>343</v>
      </c>
      <c s="31" t="s">
        <v>344</v>
      </c>
      <c s="26" t="s">
        <v>77</v>
      </c>
      <c s="32" t="s">
        <v>345</v>
      </c>
      <c s="33" t="s">
        <v>93</v>
      </c>
      <c s="34">
        <v>96</v>
      </c>
      <c s="35">
        <v>0</v>
      </c>
      <c s="35">
        <f>ROUND(ROUND(H262,2)*ROUND(G262,3),2)</f>
      </c>
      <c s="33" t="s">
        <v>64</v>
      </c>
      <c r="O262">
        <f>(I262*21)/100</f>
      </c>
      <c t="s">
        <v>33</v>
      </c>
    </row>
    <row r="263" spans="1:5" ht="12.75">
      <c r="A263" s="36" t="s">
        <v>65</v>
      </c>
      <c r="E263" s="37" t="s">
        <v>77</v>
      </c>
    </row>
    <row r="264" spans="1:5" ht="89.25">
      <c r="A264" s="38" t="s">
        <v>67</v>
      </c>
      <c r="E264" s="39" t="s">
        <v>346</v>
      </c>
    </row>
    <row r="265" spans="1:5" ht="140.25">
      <c r="A265" t="s">
        <v>69</v>
      </c>
      <c r="E265" s="37" t="s">
        <v>347</v>
      </c>
    </row>
    <row r="266" spans="1:16" ht="12.75">
      <c r="A266" s="26" t="s">
        <v>60</v>
      </c>
      <c s="31" t="s">
        <v>47</v>
      </c>
      <c s="31" t="s">
        <v>348</v>
      </c>
      <c s="26" t="s">
        <v>77</v>
      </c>
      <c s="32" t="s">
        <v>349</v>
      </c>
      <c s="33" t="s">
        <v>93</v>
      </c>
      <c s="34">
        <v>9540</v>
      </c>
      <c s="35">
        <v>0</v>
      </c>
      <c s="35">
        <f>ROUND(ROUND(H266,2)*ROUND(G266,3),2)</f>
      </c>
      <c s="33" t="s">
        <v>64</v>
      </c>
      <c r="O266">
        <f>(I266*21)/100</f>
      </c>
      <c t="s">
        <v>33</v>
      </c>
    </row>
    <row r="267" spans="1:5" ht="12.75">
      <c r="A267" s="36" t="s">
        <v>65</v>
      </c>
      <c r="E267" s="37" t="s">
        <v>77</v>
      </c>
    </row>
    <row r="268" spans="1:5" ht="63.75">
      <c r="A268" s="38" t="s">
        <v>67</v>
      </c>
      <c r="E268" s="39" t="s">
        <v>350</v>
      </c>
    </row>
    <row r="269" spans="1:5" ht="140.25">
      <c r="A269" t="s">
        <v>69</v>
      </c>
      <c r="E269" s="37" t="s">
        <v>347</v>
      </c>
    </row>
    <row r="270" spans="1:16" ht="12.75">
      <c r="A270" s="26" t="s">
        <v>60</v>
      </c>
      <c s="31" t="s">
        <v>351</v>
      </c>
      <c s="31" t="s">
        <v>352</v>
      </c>
      <c s="26" t="s">
        <v>77</v>
      </c>
      <c s="32" t="s">
        <v>353</v>
      </c>
      <c s="33" t="s">
        <v>93</v>
      </c>
      <c s="34">
        <v>98.8</v>
      </c>
      <c s="35">
        <v>0</v>
      </c>
      <c s="35">
        <f>ROUND(ROUND(H270,2)*ROUND(G270,3),2)</f>
      </c>
      <c s="33" t="s">
        <v>64</v>
      </c>
      <c r="O270">
        <f>(I270*21)/100</f>
      </c>
      <c t="s">
        <v>33</v>
      </c>
    </row>
    <row r="271" spans="1:5" ht="12.75">
      <c r="A271" s="36" t="s">
        <v>65</v>
      </c>
      <c r="E271" s="37" t="s">
        <v>77</v>
      </c>
    </row>
    <row r="272" spans="1:5" ht="89.25">
      <c r="A272" s="38" t="s">
        <v>67</v>
      </c>
      <c r="E272" s="39" t="s">
        <v>354</v>
      </c>
    </row>
    <row r="273" spans="1:5" ht="140.25">
      <c r="A273" t="s">
        <v>69</v>
      </c>
      <c r="E273" s="37" t="s">
        <v>347</v>
      </c>
    </row>
    <row r="274" spans="1:16" ht="12.75">
      <c r="A274" s="26" t="s">
        <v>60</v>
      </c>
      <c s="31" t="s">
        <v>200</v>
      </c>
      <c s="31" t="s">
        <v>355</v>
      </c>
      <c s="26" t="s">
        <v>77</v>
      </c>
      <c s="32" t="s">
        <v>356</v>
      </c>
      <c s="33" t="s">
        <v>93</v>
      </c>
      <c s="34">
        <v>9695</v>
      </c>
      <c s="35">
        <v>0</v>
      </c>
      <c s="35">
        <f>ROUND(ROUND(H274,2)*ROUND(G274,3),2)</f>
      </c>
      <c s="33" t="s">
        <v>64</v>
      </c>
      <c r="O274">
        <f>(I274*21)/100</f>
      </c>
      <c t="s">
        <v>33</v>
      </c>
    </row>
    <row r="275" spans="1:5" ht="25.5">
      <c r="A275" s="36" t="s">
        <v>65</v>
      </c>
      <c r="E275" s="37" t="s">
        <v>357</v>
      </c>
    </row>
    <row r="276" spans="1:5" ht="63.75">
      <c r="A276" s="38" t="s">
        <v>67</v>
      </c>
      <c r="E276" s="39" t="s">
        <v>358</v>
      </c>
    </row>
    <row r="277" spans="1:5" ht="140.25">
      <c r="A277" t="s">
        <v>69</v>
      </c>
      <c r="E277" s="37" t="s">
        <v>347</v>
      </c>
    </row>
    <row r="278" spans="1:18" ht="12.75" customHeight="1">
      <c r="A278" s="6" t="s">
        <v>58</v>
      </c>
      <c s="6"/>
      <c s="41" t="s">
        <v>200</v>
      </c>
      <c s="6"/>
      <c s="29" t="s">
        <v>359</v>
      </c>
      <c s="6"/>
      <c s="6"/>
      <c s="6"/>
      <c s="42">
        <f>0+Q278</f>
      </c>
      <c s="6"/>
      <c r="O278">
        <f>0+R278</f>
      </c>
      <c r="Q278">
        <f>0+I279</f>
      </c>
      <c>
        <f>0+O279</f>
      </c>
    </row>
    <row r="279" spans="1:16" ht="12.75">
      <c r="A279" s="26" t="s">
        <v>60</v>
      </c>
      <c s="31" t="s">
        <v>360</v>
      </c>
      <c s="31" t="s">
        <v>361</v>
      </c>
      <c s="26" t="s">
        <v>77</v>
      </c>
      <c s="32" t="s">
        <v>362</v>
      </c>
      <c s="33" t="s">
        <v>93</v>
      </c>
      <c s="34">
        <v>103.5</v>
      </c>
      <c s="35">
        <v>0</v>
      </c>
      <c s="35">
        <f>ROUND(ROUND(H279,2)*ROUND(G279,3),2)</f>
      </c>
      <c s="33" t="s">
        <v>64</v>
      </c>
      <c r="O279">
        <f>(I279*21)/100</f>
      </c>
      <c t="s">
        <v>33</v>
      </c>
    </row>
    <row r="280" spans="1:5" ht="12.75">
      <c r="A280" s="36" t="s">
        <v>65</v>
      </c>
      <c r="E280" s="37" t="s">
        <v>77</v>
      </c>
    </row>
    <row r="281" spans="1:5" ht="89.25">
      <c r="A281" s="38" t="s">
        <v>67</v>
      </c>
      <c r="E281" s="39" t="s">
        <v>363</v>
      </c>
    </row>
    <row r="282" spans="1:5" ht="191.25">
      <c r="A282" t="s">
        <v>69</v>
      </c>
      <c r="E282" s="37" t="s">
        <v>364</v>
      </c>
    </row>
    <row r="283" spans="1:18" ht="12.75" customHeight="1">
      <c r="A283" s="6" t="s">
        <v>58</v>
      </c>
      <c s="6"/>
      <c s="41" t="s">
        <v>365</v>
      </c>
      <c s="6"/>
      <c s="29" t="s">
        <v>366</v>
      </c>
      <c s="6"/>
      <c s="6"/>
      <c s="6"/>
      <c s="42">
        <f>0+Q283</f>
      </c>
      <c s="6"/>
      <c r="O283">
        <f>0+R283</f>
      </c>
      <c r="Q283">
        <f>0+I284+I288+I292+I296+I300+I304+I308+I312+I316+I320+I324+I328+I332+I336+I340+I344+I348+I352+I356</f>
      </c>
      <c>
        <f>0+O284+O288+O292+O296+O300+O304+O308+O312+O316+O320+O324+O328+O332+O336+O340+O344+O348+O352+O356</f>
      </c>
    </row>
    <row r="284" spans="1:16" ht="12.75">
      <c r="A284" s="26" t="s">
        <v>60</v>
      </c>
      <c s="31" t="s">
        <v>90</v>
      </c>
      <c s="31" t="s">
        <v>367</v>
      </c>
      <c s="26" t="s">
        <v>77</v>
      </c>
      <c s="32" t="s">
        <v>368</v>
      </c>
      <c s="33" t="s">
        <v>233</v>
      </c>
      <c s="34">
        <v>0.8</v>
      </c>
      <c s="35">
        <v>0</v>
      </c>
      <c s="35">
        <f>ROUND(ROUND(H284,2)*ROUND(G284,3),2)</f>
      </c>
      <c s="33" t="s">
        <v>64</v>
      </c>
      <c r="O284">
        <f>(I284*21)/100</f>
      </c>
      <c t="s">
        <v>33</v>
      </c>
    </row>
    <row r="285" spans="1:5" ht="12.75">
      <c r="A285" s="36" t="s">
        <v>65</v>
      </c>
      <c r="E285" s="37" t="s">
        <v>369</v>
      </c>
    </row>
    <row r="286" spans="1:5" ht="102">
      <c r="A286" s="38" t="s">
        <v>67</v>
      </c>
      <c r="E286" s="39" t="s">
        <v>370</v>
      </c>
    </row>
    <row r="287" spans="1:5" ht="255">
      <c r="A287" t="s">
        <v>69</v>
      </c>
      <c r="E287" s="37" t="s">
        <v>371</v>
      </c>
    </row>
    <row r="288" spans="1:16" ht="12.75">
      <c r="A288" s="26" t="s">
        <v>60</v>
      </c>
      <c s="31" t="s">
        <v>54</v>
      </c>
      <c s="31" t="s">
        <v>372</v>
      </c>
      <c s="26" t="s">
        <v>77</v>
      </c>
      <c s="32" t="s">
        <v>373</v>
      </c>
      <c s="33" t="s">
        <v>233</v>
      </c>
      <c s="34">
        <v>82.5</v>
      </c>
      <c s="35">
        <v>0</v>
      </c>
      <c s="35">
        <f>ROUND(ROUND(H288,2)*ROUND(G288,3),2)</f>
      </c>
      <c s="33" t="s">
        <v>64</v>
      </c>
      <c r="O288">
        <f>(I288*21)/100</f>
      </c>
      <c t="s">
        <v>33</v>
      </c>
    </row>
    <row r="289" spans="1:5" ht="12.75">
      <c r="A289" s="36" t="s">
        <v>65</v>
      </c>
      <c r="E289" s="37" t="s">
        <v>374</v>
      </c>
    </row>
    <row r="290" spans="1:5" ht="255">
      <c r="A290" s="38" t="s">
        <v>67</v>
      </c>
      <c r="E290" s="39" t="s">
        <v>375</v>
      </c>
    </row>
    <row r="291" spans="1:5" ht="255">
      <c r="A291" t="s">
        <v>69</v>
      </c>
      <c r="E291" s="37" t="s">
        <v>371</v>
      </c>
    </row>
    <row r="292" spans="1:16" ht="12.75">
      <c r="A292" s="26" t="s">
        <v>60</v>
      </c>
      <c s="31" t="s">
        <v>376</v>
      </c>
      <c s="31" t="s">
        <v>377</v>
      </c>
      <c s="26" t="s">
        <v>77</v>
      </c>
      <c s="32" t="s">
        <v>378</v>
      </c>
      <c s="33" t="s">
        <v>233</v>
      </c>
      <c s="34">
        <v>84</v>
      </c>
      <c s="35">
        <v>0</v>
      </c>
      <c s="35">
        <f>ROUND(ROUND(H292,2)*ROUND(G292,3),2)</f>
      </c>
      <c s="33" t="s">
        <v>64</v>
      </c>
      <c r="O292">
        <f>(I292*0)/100</f>
      </c>
      <c t="s">
        <v>37</v>
      </c>
    </row>
    <row r="293" spans="1:5" ht="12.75">
      <c r="A293" s="36" t="s">
        <v>65</v>
      </c>
      <c r="E293" s="37" t="s">
        <v>77</v>
      </c>
    </row>
    <row r="294" spans="1:5" ht="102">
      <c r="A294" s="38" t="s">
        <v>67</v>
      </c>
      <c r="E294" s="39" t="s">
        <v>379</v>
      </c>
    </row>
    <row r="295" spans="1:5" ht="255">
      <c r="A295" t="s">
        <v>69</v>
      </c>
      <c r="E295" s="37" t="s">
        <v>371</v>
      </c>
    </row>
    <row r="296" spans="1:16" ht="12.75">
      <c r="A296" s="26" t="s">
        <v>60</v>
      </c>
      <c s="31" t="s">
        <v>380</v>
      </c>
      <c s="31" t="s">
        <v>381</v>
      </c>
      <c s="26" t="s">
        <v>77</v>
      </c>
      <c s="32" t="s">
        <v>382</v>
      </c>
      <c s="33" t="s">
        <v>233</v>
      </c>
      <c s="34">
        <v>28</v>
      </c>
      <c s="35">
        <v>0</v>
      </c>
      <c s="35">
        <f>ROUND(ROUND(H296,2)*ROUND(G296,3),2)</f>
      </c>
      <c s="33" t="s">
        <v>64</v>
      </c>
      <c r="O296">
        <f>(I296*21)/100</f>
      </c>
      <c t="s">
        <v>33</v>
      </c>
    </row>
    <row r="297" spans="1:5" ht="12.75">
      <c r="A297" s="36" t="s">
        <v>65</v>
      </c>
      <c r="E297" s="37" t="s">
        <v>77</v>
      </c>
    </row>
    <row r="298" spans="1:5" ht="102">
      <c r="A298" s="38" t="s">
        <v>67</v>
      </c>
      <c r="E298" s="39" t="s">
        <v>383</v>
      </c>
    </row>
    <row r="299" spans="1:5" ht="255">
      <c r="A299" t="s">
        <v>69</v>
      </c>
      <c r="E299" s="37" t="s">
        <v>371</v>
      </c>
    </row>
    <row r="300" spans="1:16" ht="12.75">
      <c r="A300" s="26" t="s">
        <v>60</v>
      </c>
      <c s="31" t="s">
        <v>384</v>
      </c>
      <c s="31" t="s">
        <v>385</v>
      </c>
      <c s="26" t="s">
        <v>77</v>
      </c>
      <c s="32" t="s">
        <v>386</v>
      </c>
      <c s="33" t="s">
        <v>233</v>
      </c>
      <c s="34">
        <v>20</v>
      </c>
      <c s="35">
        <v>0</v>
      </c>
      <c s="35">
        <f>ROUND(ROUND(H300,2)*ROUND(G300,3),2)</f>
      </c>
      <c s="33" t="s">
        <v>64</v>
      </c>
      <c r="O300">
        <f>(I300*0)/100</f>
      </c>
      <c t="s">
        <v>37</v>
      </c>
    </row>
    <row r="301" spans="1:5" ht="12.75">
      <c r="A301" s="36" t="s">
        <v>65</v>
      </c>
      <c r="E301" s="37" t="s">
        <v>77</v>
      </c>
    </row>
    <row r="302" spans="1:5" ht="127.5">
      <c r="A302" s="38" t="s">
        <v>67</v>
      </c>
      <c r="E302" s="39" t="s">
        <v>387</v>
      </c>
    </row>
    <row r="303" spans="1:5" ht="255">
      <c r="A303" t="s">
        <v>69</v>
      </c>
      <c r="E303" s="37" t="s">
        <v>371</v>
      </c>
    </row>
    <row r="304" spans="1:16" ht="12.75">
      <c r="A304" s="26" t="s">
        <v>60</v>
      </c>
      <c s="31" t="s">
        <v>388</v>
      </c>
      <c s="31" t="s">
        <v>389</v>
      </c>
      <c s="26" t="s">
        <v>77</v>
      </c>
      <c s="32" t="s">
        <v>390</v>
      </c>
      <c s="33" t="s">
        <v>233</v>
      </c>
      <c s="34">
        <v>366.5</v>
      </c>
      <c s="35">
        <v>0</v>
      </c>
      <c s="35">
        <f>ROUND(ROUND(H304,2)*ROUND(G304,3),2)</f>
      </c>
      <c s="33" t="s">
        <v>64</v>
      </c>
      <c r="O304">
        <f>(I304*21)/100</f>
      </c>
      <c t="s">
        <v>33</v>
      </c>
    </row>
    <row r="305" spans="1:5" ht="12.75">
      <c r="A305" s="36" t="s">
        <v>65</v>
      </c>
      <c r="E305" s="37" t="s">
        <v>77</v>
      </c>
    </row>
    <row r="306" spans="1:5" ht="229.5">
      <c r="A306" s="38" t="s">
        <v>67</v>
      </c>
      <c r="E306" s="39" t="s">
        <v>391</v>
      </c>
    </row>
    <row r="307" spans="1:5" ht="255">
      <c r="A307" t="s">
        <v>69</v>
      </c>
      <c r="E307" s="37" t="s">
        <v>371</v>
      </c>
    </row>
    <row r="308" spans="1:16" ht="12.75">
      <c r="A308" s="26" t="s">
        <v>60</v>
      </c>
      <c s="31" t="s">
        <v>392</v>
      </c>
      <c s="31" t="s">
        <v>393</v>
      </c>
      <c s="26" t="s">
        <v>77</v>
      </c>
      <c s="32" t="s">
        <v>394</v>
      </c>
      <c s="33" t="s">
        <v>233</v>
      </c>
      <c s="34">
        <v>47</v>
      </c>
      <c s="35">
        <v>0</v>
      </c>
      <c s="35">
        <f>ROUND(ROUND(H308,2)*ROUND(G308,3),2)</f>
      </c>
      <c s="33" t="s">
        <v>64</v>
      </c>
      <c r="O308">
        <f>(I308*21)/100</f>
      </c>
      <c t="s">
        <v>33</v>
      </c>
    </row>
    <row r="309" spans="1:5" ht="12.75">
      <c r="A309" s="36" t="s">
        <v>65</v>
      </c>
      <c r="E309" s="37" t="s">
        <v>77</v>
      </c>
    </row>
    <row r="310" spans="1:5" ht="153">
      <c r="A310" s="38" t="s">
        <v>67</v>
      </c>
      <c r="E310" s="39" t="s">
        <v>395</v>
      </c>
    </row>
    <row r="311" spans="1:5" ht="255">
      <c r="A311" t="s">
        <v>69</v>
      </c>
      <c r="E311" s="37" t="s">
        <v>371</v>
      </c>
    </row>
    <row r="312" spans="1:16" ht="12.75">
      <c r="A312" s="26" t="s">
        <v>60</v>
      </c>
      <c s="31" t="s">
        <v>396</v>
      </c>
      <c s="31" t="s">
        <v>397</v>
      </c>
      <c s="26" t="s">
        <v>77</v>
      </c>
      <c s="32" t="s">
        <v>398</v>
      </c>
      <c s="33" t="s">
        <v>399</v>
      </c>
      <c s="34">
        <v>13</v>
      </c>
      <c s="35">
        <v>0</v>
      </c>
      <c s="35">
        <f>ROUND(ROUND(H312,2)*ROUND(G312,3),2)</f>
      </c>
      <c s="33" t="s">
        <v>64</v>
      </c>
      <c r="O312">
        <f>(I312*21)/100</f>
      </c>
      <c t="s">
        <v>33</v>
      </c>
    </row>
    <row r="313" spans="1:5" ht="12.75">
      <c r="A313" s="36" t="s">
        <v>65</v>
      </c>
      <c r="E313" s="37" t="s">
        <v>77</v>
      </c>
    </row>
    <row r="314" spans="1:5" ht="255">
      <c r="A314" s="38" t="s">
        <v>67</v>
      </c>
      <c r="E314" s="39" t="s">
        <v>400</v>
      </c>
    </row>
    <row r="315" spans="1:5" ht="409.5">
      <c r="A315" t="s">
        <v>69</v>
      </c>
      <c r="E315" s="37" t="s">
        <v>401</v>
      </c>
    </row>
    <row r="316" spans="1:16" ht="12.75">
      <c r="A316" s="26" t="s">
        <v>60</v>
      </c>
      <c s="31" t="s">
        <v>253</v>
      </c>
      <c s="31" t="s">
        <v>402</v>
      </c>
      <c s="26" t="s">
        <v>77</v>
      </c>
      <c s="32" t="s">
        <v>403</v>
      </c>
      <c s="33" t="s">
        <v>399</v>
      </c>
      <c s="34">
        <v>3</v>
      </c>
      <c s="35">
        <v>0</v>
      </c>
      <c s="35">
        <f>ROUND(ROUND(H316,2)*ROUND(G316,3),2)</f>
      </c>
      <c s="33" t="s">
        <v>64</v>
      </c>
      <c r="O316">
        <f>(I316*21)/100</f>
      </c>
      <c t="s">
        <v>33</v>
      </c>
    </row>
    <row r="317" spans="1:5" ht="12.75">
      <c r="A317" s="36" t="s">
        <v>65</v>
      </c>
      <c r="E317" s="37" t="s">
        <v>77</v>
      </c>
    </row>
    <row r="318" spans="1:5" ht="102">
      <c r="A318" s="38" t="s">
        <v>67</v>
      </c>
      <c r="E318" s="39" t="s">
        <v>404</v>
      </c>
    </row>
    <row r="319" spans="1:5" ht="63.75">
      <c r="A319" t="s">
        <v>69</v>
      </c>
      <c r="E319" s="37" t="s">
        <v>405</v>
      </c>
    </row>
    <row r="320" spans="1:16" ht="12.75">
      <c r="A320" s="26" t="s">
        <v>60</v>
      </c>
      <c s="31" t="s">
        <v>406</v>
      </c>
      <c s="31" t="s">
        <v>407</v>
      </c>
      <c s="26" t="s">
        <v>77</v>
      </c>
      <c s="32" t="s">
        <v>408</v>
      </c>
      <c s="33" t="s">
        <v>399</v>
      </c>
      <c s="34">
        <v>12</v>
      </c>
      <c s="35">
        <v>0</v>
      </c>
      <c s="35">
        <f>ROUND(ROUND(H320,2)*ROUND(G320,3),2)</f>
      </c>
      <c s="33" t="s">
        <v>64</v>
      </c>
      <c r="O320">
        <f>(I320*21)/100</f>
      </c>
      <c t="s">
        <v>33</v>
      </c>
    </row>
    <row r="321" spans="1:5" ht="25.5">
      <c r="A321" s="36" t="s">
        <v>65</v>
      </c>
      <c r="E321" s="37" t="s">
        <v>409</v>
      </c>
    </row>
    <row r="322" spans="1:5" ht="204">
      <c r="A322" s="38" t="s">
        <v>67</v>
      </c>
      <c r="E322" s="39" t="s">
        <v>410</v>
      </c>
    </row>
    <row r="323" spans="1:5" ht="89.25">
      <c r="A323" t="s">
        <v>69</v>
      </c>
      <c r="E323" s="37" t="s">
        <v>411</v>
      </c>
    </row>
    <row r="324" spans="1:16" ht="12.75">
      <c r="A324" s="26" t="s">
        <v>60</v>
      </c>
      <c s="31" t="s">
        <v>412</v>
      </c>
      <c s="31" t="s">
        <v>413</v>
      </c>
      <c s="26" t="s">
        <v>77</v>
      </c>
      <c s="32" t="s">
        <v>414</v>
      </c>
      <c s="33" t="s">
        <v>399</v>
      </c>
      <c s="34">
        <v>14</v>
      </c>
      <c s="35">
        <v>0</v>
      </c>
      <c s="35">
        <f>ROUND(ROUND(H324,2)*ROUND(G324,3),2)</f>
      </c>
      <c s="33" t="s">
        <v>64</v>
      </c>
      <c r="O324">
        <f>(I324*21)/100</f>
      </c>
      <c t="s">
        <v>33</v>
      </c>
    </row>
    <row r="325" spans="1:5" ht="12.75">
      <c r="A325" s="36" t="s">
        <v>65</v>
      </c>
      <c r="E325" s="37" t="s">
        <v>77</v>
      </c>
    </row>
    <row r="326" spans="1:5" ht="242.25">
      <c r="A326" s="38" t="s">
        <v>67</v>
      </c>
      <c r="E326" s="39" t="s">
        <v>415</v>
      </c>
    </row>
    <row r="327" spans="1:5" ht="76.5">
      <c r="A327" t="s">
        <v>69</v>
      </c>
      <c r="E327" s="37" t="s">
        <v>416</v>
      </c>
    </row>
    <row r="328" spans="1:16" ht="12.75">
      <c r="A328" s="26" t="s">
        <v>60</v>
      </c>
      <c s="31" t="s">
        <v>417</v>
      </c>
      <c s="31" t="s">
        <v>418</v>
      </c>
      <c s="26" t="s">
        <v>77</v>
      </c>
      <c s="32" t="s">
        <v>419</v>
      </c>
      <c s="33" t="s">
        <v>399</v>
      </c>
      <c s="34">
        <v>2</v>
      </c>
      <c s="35">
        <v>0</v>
      </c>
      <c s="35">
        <f>ROUND(ROUND(H328,2)*ROUND(G328,3),2)</f>
      </c>
      <c s="33" t="s">
        <v>64</v>
      </c>
      <c r="O328">
        <f>(I328*21)/100</f>
      </c>
      <c t="s">
        <v>33</v>
      </c>
    </row>
    <row r="329" spans="1:5" ht="12.75">
      <c r="A329" s="36" t="s">
        <v>65</v>
      </c>
      <c r="E329" s="37" t="s">
        <v>77</v>
      </c>
    </row>
    <row r="330" spans="1:5" ht="89.25">
      <c r="A330" s="38" t="s">
        <v>67</v>
      </c>
      <c r="E330" s="39" t="s">
        <v>420</v>
      </c>
    </row>
    <row r="331" spans="1:5" ht="242.25">
      <c r="A331" t="s">
        <v>69</v>
      </c>
      <c r="E331" s="37" t="s">
        <v>421</v>
      </c>
    </row>
    <row r="332" spans="1:16" ht="25.5">
      <c r="A332" s="26" t="s">
        <v>60</v>
      </c>
      <c s="31" t="s">
        <v>422</v>
      </c>
      <c s="31" t="s">
        <v>418</v>
      </c>
      <c s="26" t="s">
        <v>33</v>
      </c>
      <c s="32" t="s">
        <v>423</v>
      </c>
      <c s="33" t="s">
        <v>399</v>
      </c>
      <c s="34">
        <v>2</v>
      </c>
      <c s="35">
        <v>0</v>
      </c>
      <c s="35">
        <f>ROUND(ROUND(H332,2)*ROUND(G332,3),2)</f>
      </c>
      <c s="33" t="s">
        <v>64</v>
      </c>
      <c r="O332">
        <f>(I332*21)/100</f>
      </c>
      <c t="s">
        <v>33</v>
      </c>
    </row>
    <row r="333" spans="1:5" ht="12.75">
      <c r="A333" s="36" t="s">
        <v>65</v>
      </c>
      <c r="E333" s="37" t="s">
        <v>424</v>
      </c>
    </row>
    <row r="334" spans="1:5" ht="89.25">
      <c r="A334" s="38" t="s">
        <v>67</v>
      </c>
      <c r="E334" s="39" t="s">
        <v>425</v>
      </c>
    </row>
    <row r="335" spans="1:5" ht="242.25">
      <c r="A335" t="s">
        <v>69</v>
      </c>
      <c r="E335" s="37" t="s">
        <v>421</v>
      </c>
    </row>
    <row r="336" spans="1:16" ht="12.75">
      <c r="A336" s="26" t="s">
        <v>60</v>
      </c>
      <c s="31" t="s">
        <v>426</v>
      </c>
      <c s="31" t="s">
        <v>427</v>
      </c>
      <c s="26" t="s">
        <v>77</v>
      </c>
      <c s="32" t="s">
        <v>428</v>
      </c>
      <c s="33" t="s">
        <v>98</v>
      </c>
      <c s="34">
        <v>6.6</v>
      </c>
      <c s="35">
        <v>0</v>
      </c>
      <c s="35">
        <f>ROUND(ROUND(H336,2)*ROUND(G336,3),2)</f>
      </c>
      <c s="33" t="s">
        <v>64</v>
      </c>
      <c r="O336">
        <f>(I336*21)/100</f>
      </c>
      <c t="s">
        <v>33</v>
      </c>
    </row>
    <row r="337" spans="1:5" ht="12.75">
      <c r="A337" s="36" t="s">
        <v>65</v>
      </c>
      <c r="E337" s="37" t="s">
        <v>77</v>
      </c>
    </row>
    <row r="338" spans="1:5" ht="255">
      <c r="A338" s="38" t="s">
        <v>67</v>
      </c>
      <c r="E338" s="39" t="s">
        <v>429</v>
      </c>
    </row>
    <row r="339" spans="1:5" ht="369.75">
      <c r="A339" t="s">
        <v>69</v>
      </c>
      <c r="E339" s="37" t="s">
        <v>252</v>
      </c>
    </row>
    <row r="340" spans="1:16" ht="12.75">
      <c r="A340" s="26" t="s">
        <v>60</v>
      </c>
      <c s="31" t="s">
        <v>163</v>
      </c>
      <c s="31" t="s">
        <v>430</v>
      </c>
      <c s="26" t="s">
        <v>77</v>
      </c>
      <c s="32" t="s">
        <v>431</v>
      </c>
      <c s="33" t="s">
        <v>98</v>
      </c>
      <c s="34">
        <v>52.4</v>
      </c>
      <c s="35">
        <v>0</v>
      </c>
      <c s="35">
        <f>ROUND(ROUND(H340,2)*ROUND(G340,3),2)</f>
      </c>
      <c s="33" t="s">
        <v>64</v>
      </c>
      <c r="O340">
        <f>(I340*21)/100</f>
      </c>
      <c t="s">
        <v>33</v>
      </c>
    </row>
    <row r="341" spans="1:5" ht="12.75">
      <c r="A341" s="36" t="s">
        <v>65</v>
      </c>
      <c r="E341" s="37" t="s">
        <v>77</v>
      </c>
    </row>
    <row r="342" spans="1:5" ht="242.25">
      <c r="A342" s="38" t="s">
        <v>67</v>
      </c>
      <c r="E342" s="39" t="s">
        <v>432</v>
      </c>
    </row>
    <row r="343" spans="1:5" ht="369.75">
      <c r="A343" t="s">
        <v>69</v>
      </c>
      <c r="E343" s="37" t="s">
        <v>252</v>
      </c>
    </row>
    <row r="344" spans="1:16" ht="12.75">
      <c r="A344" s="26" t="s">
        <v>60</v>
      </c>
      <c s="31" t="s">
        <v>433</v>
      </c>
      <c s="31" t="s">
        <v>434</v>
      </c>
      <c s="26" t="s">
        <v>77</v>
      </c>
      <c s="32" t="s">
        <v>435</v>
      </c>
      <c s="33" t="s">
        <v>98</v>
      </c>
      <c s="34">
        <v>14.42</v>
      </c>
      <c s="35">
        <v>0</v>
      </c>
      <c s="35">
        <f>ROUND(ROUND(H344,2)*ROUND(G344,3),2)</f>
      </c>
      <c s="33" t="s">
        <v>64</v>
      </c>
      <c r="O344">
        <f>(I344*0)/100</f>
      </c>
      <c t="s">
        <v>37</v>
      </c>
    </row>
    <row r="345" spans="1:5" ht="12.75">
      <c r="A345" s="36" t="s">
        <v>65</v>
      </c>
      <c r="E345" s="37" t="s">
        <v>77</v>
      </c>
    </row>
    <row r="346" spans="1:5" ht="114.75">
      <c r="A346" s="38" t="s">
        <v>67</v>
      </c>
      <c r="E346" s="39" t="s">
        <v>436</v>
      </c>
    </row>
    <row r="347" spans="1:5" ht="369.75">
      <c r="A347" t="s">
        <v>69</v>
      </c>
      <c r="E347" s="37" t="s">
        <v>252</v>
      </c>
    </row>
    <row r="348" spans="1:16" ht="12.75">
      <c r="A348" s="26" t="s">
        <v>60</v>
      </c>
      <c s="31" t="s">
        <v>437</v>
      </c>
      <c s="31" t="s">
        <v>438</v>
      </c>
      <c s="26" t="s">
        <v>77</v>
      </c>
      <c s="32" t="s">
        <v>439</v>
      </c>
      <c s="33" t="s">
        <v>233</v>
      </c>
      <c s="34">
        <v>82.5</v>
      </c>
      <c s="35">
        <v>0</v>
      </c>
      <c s="35">
        <f>ROUND(ROUND(H348,2)*ROUND(G348,3),2)</f>
      </c>
      <c s="33" t="s">
        <v>64</v>
      </c>
      <c r="O348">
        <f>(I348*21)/100</f>
      </c>
      <c t="s">
        <v>33</v>
      </c>
    </row>
    <row r="349" spans="1:5" ht="12.75">
      <c r="A349" s="36" t="s">
        <v>65</v>
      </c>
      <c r="E349" s="37" t="s">
        <v>77</v>
      </c>
    </row>
    <row r="350" spans="1:5" ht="38.25">
      <c r="A350" s="38" t="s">
        <v>67</v>
      </c>
      <c r="E350" s="39" t="s">
        <v>440</v>
      </c>
    </row>
    <row r="351" spans="1:5" ht="51">
      <c r="A351" t="s">
        <v>69</v>
      </c>
      <c r="E351" s="37" t="s">
        <v>441</v>
      </c>
    </row>
    <row r="352" spans="1:16" ht="12.75">
      <c r="A352" s="26" t="s">
        <v>60</v>
      </c>
      <c s="31" t="s">
        <v>442</v>
      </c>
      <c s="31" t="s">
        <v>443</v>
      </c>
      <c s="26" t="s">
        <v>77</v>
      </c>
      <c s="32" t="s">
        <v>444</v>
      </c>
      <c s="33" t="s">
        <v>233</v>
      </c>
      <c s="34">
        <v>71.3</v>
      </c>
      <c s="35">
        <v>0</v>
      </c>
      <c s="35">
        <f>ROUND(ROUND(H352,2)*ROUND(G352,3),2)</f>
      </c>
      <c s="33" t="s">
        <v>64</v>
      </c>
      <c r="O352">
        <f>(I352*21)/100</f>
      </c>
      <c t="s">
        <v>33</v>
      </c>
    </row>
    <row r="353" spans="1:5" ht="12.75">
      <c r="A353" s="36" t="s">
        <v>65</v>
      </c>
      <c r="E353" s="37" t="s">
        <v>77</v>
      </c>
    </row>
    <row r="354" spans="1:5" ht="38.25">
      <c r="A354" s="38" t="s">
        <v>67</v>
      </c>
      <c r="E354" s="39" t="s">
        <v>445</v>
      </c>
    </row>
    <row r="355" spans="1:5" ht="51">
      <c r="A355" t="s">
        <v>69</v>
      </c>
      <c r="E355" s="37" t="s">
        <v>441</v>
      </c>
    </row>
    <row r="356" spans="1:16" ht="12.75">
      <c r="A356" s="26" t="s">
        <v>60</v>
      </c>
      <c s="31" t="s">
        <v>446</v>
      </c>
      <c s="31" t="s">
        <v>447</v>
      </c>
      <c s="26" t="s">
        <v>77</v>
      </c>
      <c s="32" t="s">
        <v>448</v>
      </c>
      <c s="33" t="s">
        <v>233</v>
      </c>
      <c s="34">
        <v>340.5</v>
      </c>
      <c s="35">
        <v>0</v>
      </c>
      <c s="35">
        <f>ROUND(ROUND(H356,2)*ROUND(G356,3),2)</f>
      </c>
      <c s="33" t="s">
        <v>64</v>
      </c>
      <c r="O356">
        <f>(I356*21)/100</f>
      </c>
      <c t="s">
        <v>33</v>
      </c>
    </row>
    <row r="357" spans="1:5" ht="12.75">
      <c r="A357" s="36" t="s">
        <v>65</v>
      </c>
      <c r="E357" s="37" t="s">
        <v>77</v>
      </c>
    </row>
    <row r="358" spans="1:5" ht="38.25">
      <c r="A358" s="38" t="s">
        <v>67</v>
      </c>
      <c r="E358" s="39" t="s">
        <v>449</v>
      </c>
    </row>
    <row r="359" spans="1:5" ht="51">
      <c r="A359" t="s">
        <v>69</v>
      </c>
      <c r="E359" s="37" t="s">
        <v>441</v>
      </c>
    </row>
    <row r="360" spans="1:18" ht="12.75" customHeight="1">
      <c r="A360" s="6" t="s">
        <v>58</v>
      </c>
      <c s="6"/>
      <c s="41" t="s">
        <v>450</v>
      </c>
      <c s="6"/>
      <c s="29" t="s">
        <v>451</v>
      </c>
      <c s="6"/>
      <c s="6"/>
      <c s="6"/>
      <c s="42">
        <f>0+Q360</f>
      </c>
      <c s="6"/>
      <c r="O360">
        <f>0+R360</f>
      </c>
      <c r="Q360">
        <f>0+I361+I365+I369+I373+I377+I381+I385+I389+I393</f>
      </c>
      <c>
        <f>0+O361+O365+O369+O373+O377+O381+O385+O389+O393</f>
      </c>
    </row>
    <row r="361" spans="1:16" ht="12.75">
      <c r="A361" s="26" t="s">
        <v>60</v>
      </c>
      <c s="31" t="s">
        <v>452</v>
      </c>
      <c s="31" t="s">
        <v>453</v>
      </c>
      <c s="26" t="s">
        <v>77</v>
      </c>
      <c s="32" t="s">
        <v>454</v>
      </c>
      <c s="33" t="s">
        <v>233</v>
      </c>
      <c s="34">
        <v>12</v>
      </c>
      <c s="35">
        <v>0</v>
      </c>
      <c s="35">
        <f>ROUND(ROUND(H361,2)*ROUND(G361,3),2)</f>
      </c>
      <c s="33" t="s">
        <v>64</v>
      </c>
      <c r="O361">
        <f>(I361*21)/100</f>
      </c>
      <c t="s">
        <v>33</v>
      </c>
    </row>
    <row r="362" spans="1:5" ht="12.75">
      <c r="A362" s="36" t="s">
        <v>65</v>
      </c>
      <c r="E362" s="37" t="s">
        <v>77</v>
      </c>
    </row>
    <row r="363" spans="1:5" ht="89.25">
      <c r="A363" s="38" t="s">
        <v>67</v>
      </c>
      <c r="E363" s="39" t="s">
        <v>455</v>
      </c>
    </row>
    <row r="364" spans="1:5" ht="63.75">
      <c r="A364" t="s">
        <v>69</v>
      </c>
      <c r="E364" s="37" t="s">
        <v>456</v>
      </c>
    </row>
    <row r="365" spans="1:16" ht="12.75">
      <c r="A365" s="26" t="s">
        <v>60</v>
      </c>
      <c s="31" t="s">
        <v>457</v>
      </c>
      <c s="31" t="s">
        <v>458</v>
      </c>
      <c s="26" t="s">
        <v>77</v>
      </c>
      <c s="32" t="s">
        <v>459</v>
      </c>
      <c s="33" t="s">
        <v>233</v>
      </c>
      <c s="34">
        <v>17.5</v>
      </c>
      <c s="35">
        <v>0</v>
      </c>
      <c s="35">
        <f>ROUND(ROUND(H365,2)*ROUND(G365,3),2)</f>
      </c>
      <c s="33" t="s">
        <v>64</v>
      </c>
      <c r="O365">
        <f>(I365*21)/100</f>
      </c>
      <c t="s">
        <v>33</v>
      </c>
    </row>
    <row r="366" spans="1:5" ht="63.75">
      <c r="A366" s="36" t="s">
        <v>65</v>
      </c>
      <c r="E366" s="37" t="s">
        <v>460</v>
      </c>
    </row>
    <row r="367" spans="1:5" ht="63.75">
      <c r="A367" s="38" t="s">
        <v>67</v>
      </c>
      <c r="E367" s="39" t="s">
        <v>461</v>
      </c>
    </row>
    <row r="368" spans="1:5" ht="63.75">
      <c r="A368" t="s">
        <v>69</v>
      </c>
      <c r="E368" s="37" t="s">
        <v>456</v>
      </c>
    </row>
    <row r="369" spans="1:16" ht="12.75">
      <c r="A369" s="26" t="s">
        <v>60</v>
      </c>
      <c s="31" t="s">
        <v>406</v>
      </c>
      <c s="31" t="s">
        <v>462</v>
      </c>
      <c s="26" t="s">
        <v>39</v>
      </c>
      <c s="32" t="s">
        <v>463</v>
      </c>
      <c s="33" t="s">
        <v>233</v>
      </c>
      <c s="34">
        <v>1662</v>
      </c>
      <c s="35">
        <v>0</v>
      </c>
      <c s="35">
        <f>ROUND(ROUND(H369,2)*ROUND(G369,3),2)</f>
      </c>
      <c s="33" t="s">
        <v>64</v>
      </c>
      <c r="O369">
        <f>(I369*21)/100</f>
      </c>
      <c t="s">
        <v>33</v>
      </c>
    </row>
    <row r="370" spans="1:5" ht="12.75">
      <c r="A370" s="36" t="s">
        <v>65</v>
      </c>
      <c r="E370" s="37" t="s">
        <v>77</v>
      </c>
    </row>
    <row r="371" spans="1:5" ht="409.5">
      <c r="A371" s="38" t="s">
        <v>67</v>
      </c>
      <c r="E371" s="39" t="s">
        <v>464</v>
      </c>
    </row>
    <row r="372" spans="1:5" ht="51">
      <c r="A372" t="s">
        <v>69</v>
      </c>
      <c r="E372" s="37" t="s">
        <v>465</v>
      </c>
    </row>
    <row r="373" spans="1:16" ht="12.75">
      <c r="A373" s="26" t="s">
        <v>60</v>
      </c>
      <c s="31" t="s">
        <v>143</v>
      </c>
      <c s="31" t="s">
        <v>466</v>
      </c>
      <c s="26" t="s">
        <v>77</v>
      </c>
      <c s="32" t="s">
        <v>467</v>
      </c>
      <c s="33" t="s">
        <v>233</v>
      </c>
      <c s="34">
        <v>67</v>
      </c>
      <c s="35">
        <v>0</v>
      </c>
      <c s="35">
        <f>ROUND(ROUND(H373,2)*ROUND(G373,3),2)</f>
      </c>
      <c s="33" t="s">
        <v>64</v>
      </c>
      <c r="O373">
        <f>(I373*21)/100</f>
      </c>
      <c t="s">
        <v>33</v>
      </c>
    </row>
    <row r="374" spans="1:5" ht="12.75">
      <c r="A374" s="36" t="s">
        <v>65</v>
      </c>
      <c r="E374" s="37" t="s">
        <v>468</v>
      </c>
    </row>
    <row r="375" spans="1:5" ht="63.75">
      <c r="A375" s="38" t="s">
        <v>67</v>
      </c>
      <c r="E375" s="39" t="s">
        <v>469</v>
      </c>
    </row>
    <row r="376" spans="1:5" ht="51">
      <c r="A376" t="s">
        <v>69</v>
      </c>
      <c r="E376" s="37" t="s">
        <v>470</v>
      </c>
    </row>
    <row r="377" spans="1:16" ht="12.75">
      <c r="A377" s="26" t="s">
        <v>60</v>
      </c>
      <c s="31" t="s">
        <v>471</v>
      </c>
      <c s="31" t="s">
        <v>472</v>
      </c>
      <c s="26" t="s">
        <v>39</v>
      </c>
      <c s="32" t="s">
        <v>473</v>
      </c>
      <c s="33" t="s">
        <v>233</v>
      </c>
      <c s="34">
        <v>1727</v>
      </c>
      <c s="35">
        <v>0</v>
      </c>
      <c s="35">
        <f>ROUND(ROUND(H377,2)*ROUND(G377,3),2)</f>
      </c>
      <c s="33" t="s">
        <v>64</v>
      </c>
      <c r="O377">
        <f>(I377*21)/100</f>
      </c>
      <c t="s">
        <v>33</v>
      </c>
    </row>
    <row r="378" spans="1:5" ht="12.75">
      <c r="A378" s="36" t="s">
        <v>65</v>
      </c>
      <c r="E378" s="37" t="s">
        <v>474</v>
      </c>
    </row>
    <row r="379" spans="1:5" ht="204">
      <c r="A379" s="38" t="s">
        <v>67</v>
      </c>
      <c r="E379" s="39" t="s">
        <v>475</v>
      </c>
    </row>
    <row r="380" spans="1:5" ht="25.5">
      <c r="A380" t="s">
        <v>69</v>
      </c>
      <c r="E380" s="37" t="s">
        <v>476</v>
      </c>
    </row>
    <row r="381" spans="1:16" ht="12.75">
      <c r="A381" s="26" t="s">
        <v>60</v>
      </c>
      <c s="31" t="s">
        <v>477</v>
      </c>
      <c s="31" t="s">
        <v>478</v>
      </c>
      <c s="26" t="s">
        <v>39</v>
      </c>
      <c s="32" t="s">
        <v>479</v>
      </c>
      <c s="33" t="s">
        <v>233</v>
      </c>
      <c s="34">
        <v>1714</v>
      </c>
      <c s="35">
        <v>0</v>
      </c>
      <c s="35">
        <f>ROUND(ROUND(H381,2)*ROUND(G381,3),2)</f>
      </c>
      <c s="33" t="s">
        <v>64</v>
      </c>
      <c r="O381">
        <f>(I381*21)/100</f>
      </c>
      <c t="s">
        <v>33</v>
      </c>
    </row>
    <row r="382" spans="1:5" ht="12.75">
      <c r="A382" s="36" t="s">
        <v>65</v>
      </c>
      <c r="E382" s="37" t="s">
        <v>77</v>
      </c>
    </row>
    <row r="383" spans="1:5" ht="140.25">
      <c r="A383" s="38" t="s">
        <v>67</v>
      </c>
      <c r="E383" s="39" t="s">
        <v>480</v>
      </c>
    </row>
    <row r="384" spans="1:5" ht="38.25">
      <c r="A384" t="s">
        <v>69</v>
      </c>
      <c r="E384" s="37" t="s">
        <v>481</v>
      </c>
    </row>
    <row r="385" spans="1:16" ht="12.75">
      <c r="A385" s="26" t="s">
        <v>60</v>
      </c>
      <c s="31" t="s">
        <v>482</v>
      </c>
      <c s="31" t="s">
        <v>483</v>
      </c>
      <c s="26" t="s">
        <v>77</v>
      </c>
      <c s="32" t="s">
        <v>484</v>
      </c>
      <c s="33" t="s">
        <v>233</v>
      </c>
      <c s="34">
        <v>108</v>
      </c>
      <c s="35">
        <v>0</v>
      </c>
      <c s="35">
        <f>ROUND(ROUND(H385,2)*ROUND(G385,3),2)</f>
      </c>
      <c s="33" t="s">
        <v>64</v>
      </c>
      <c r="O385">
        <f>(I385*21)/100</f>
      </c>
      <c t="s">
        <v>33</v>
      </c>
    </row>
    <row r="386" spans="1:5" ht="12.75">
      <c r="A386" s="36" t="s">
        <v>65</v>
      </c>
      <c r="E386" s="37" t="s">
        <v>77</v>
      </c>
    </row>
    <row r="387" spans="1:5" ht="89.25">
      <c r="A387" s="38" t="s">
        <v>67</v>
      </c>
      <c r="E387" s="39" t="s">
        <v>485</v>
      </c>
    </row>
    <row r="388" spans="1:5" ht="89.25">
      <c r="A388" t="s">
        <v>69</v>
      </c>
      <c r="E388" s="37" t="s">
        <v>486</v>
      </c>
    </row>
    <row r="389" spans="1:16" ht="12.75">
      <c r="A389" s="26" t="s">
        <v>60</v>
      </c>
      <c s="31" t="s">
        <v>487</v>
      </c>
      <c s="31" t="s">
        <v>488</v>
      </c>
      <c s="26" t="s">
        <v>77</v>
      </c>
      <c s="32" t="s">
        <v>489</v>
      </c>
      <c s="33" t="s">
        <v>93</v>
      </c>
      <c s="34">
        <v>729.1</v>
      </c>
      <c s="35">
        <v>0</v>
      </c>
      <c s="35">
        <f>ROUND(ROUND(H389,2)*ROUND(G389,3),2)</f>
      </c>
      <c s="33" t="s">
        <v>64</v>
      </c>
      <c r="O389">
        <f>(I389*21)/100</f>
      </c>
      <c t="s">
        <v>33</v>
      </c>
    </row>
    <row r="390" spans="1:5" ht="12.75">
      <c r="A390" s="36" t="s">
        <v>65</v>
      </c>
      <c r="E390" s="37" t="s">
        <v>77</v>
      </c>
    </row>
    <row r="391" spans="1:5" ht="409.5">
      <c r="A391" s="38" t="s">
        <v>67</v>
      </c>
      <c r="E391" s="39" t="s">
        <v>490</v>
      </c>
    </row>
    <row r="392" spans="1:5" ht="102">
      <c r="A392" t="s">
        <v>69</v>
      </c>
      <c r="E392" s="37" t="s">
        <v>491</v>
      </c>
    </row>
    <row r="393" spans="1:16" ht="12.75">
      <c r="A393" s="26" t="s">
        <v>60</v>
      </c>
      <c s="31" t="s">
        <v>492</v>
      </c>
      <c s="31" t="s">
        <v>493</v>
      </c>
      <c s="26" t="s">
        <v>77</v>
      </c>
      <c s="32" t="s">
        <v>494</v>
      </c>
      <c s="33" t="s">
        <v>93</v>
      </c>
      <c s="34">
        <v>29395</v>
      </c>
      <c s="35">
        <v>0</v>
      </c>
      <c s="35">
        <f>ROUND(ROUND(H393,2)*ROUND(G393,3),2)</f>
      </c>
      <c s="33" t="s">
        <v>64</v>
      </c>
      <c r="O393">
        <f>(I393*21)/100</f>
      </c>
      <c t="s">
        <v>33</v>
      </c>
    </row>
    <row r="394" spans="1:5" ht="12.75">
      <c r="A394" s="36" t="s">
        <v>65</v>
      </c>
      <c r="E394" s="37" t="s">
        <v>77</v>
      </c>
    </row>
    <row r="395" spans="1:5" ht="89.25">
      <c r="A395" s="38" t="s">
        <v>67</v>
      </c>
      <c r="E395" s="39" t="s">
        <v>495</v>
      </c>
    </row>
    <row r="396" spans="1:5" ht="25.5">
      <c r="A396" t="s">
        <v>69</v>
      </c>
      <c r="E396" s="37" t="s">
        <v>496</v>
      </c>
    </row>
    <row r="397" spans="1:18" ht="12.75" customHeight="1">
      <c r="A397" s="6" t="s">
        <v>58</v>
      </c>
      <c s="6"/>
      <c s="41" t="s">
        <v>497</v>
      </c>
      <c s="6"/>
      <c s="29" t="s">
        <v>498</v>
      </c>
      <c s="6"/>
      <c s="6"/>
      <c s="6"/>
      <c s="42">
        <f>0+Q397</f>
      </c>
      <c s="6"/>
      <c r="O397">
        <f>0+R397</f>
      </c>
      <c r="Q397">
        <f>0+I398+I402+I406+I410+I414+I418+I422+I426+I430</f>
      </c>
      <c>
        <f>0+O398+O402+O406+O410+O414+O418+O422+O426+O430</f>
      </c>
    </row>
    <row r="398" spans="1:16" ht="12.75">
      <c r="A398" s="26" t="s">
        <v>60</v>
      </c>
      <c s="31" t="s">
        <v>499</v>
      </c>
      <c s="31" t="s">
        <v>500</v>
      </c>
      <c s="26" t="s">
        <v>77</v>
      </c>
      <c s="32" t="s">
        <v>501</v>
      </c>
      <c s="33" t="s">
        <v>98</v>
      </c>
      <c s="34">
        <v>4.2</v>
      </c>
      <c s="35">
        <v>0</v>
      </c>
      <c s="35">
        <f>ROUND(ROUND(H398,2)*ROUND(G398,3),2)</f>
      </c>
      <c s="33" t="s">
        <v>64</v>
      </c>
      <c r="O398">
        <f>(I398*21)/100</f>
      </c>
      <c t="s">
        <v>33</v>
      </c>
    </row>
    <row r="399" spans="1:5" ht="25.5">
      <c r="A399" s="36" t="s">
        <v>65</v>
      </c>
      <c r="E399" s="37" t="s">
        <v>502</v>
      </c>
    </row>
    <row r="400" spans="1:5" ht="204">
      <c r="A400" s="38" t="s">
        <v>67</v>
      </c>
      <c r="E400" s="39" t="s">
        <v>503</v>
      </c>
    </row>
    <row r="401" spans="1:5" ht="408">
      <c r="A401" t="s">
        <v>69</v>
      </c>
      <c r="E401" s="37" t="s">
        <v>504</v>
      </c>
    </row>
    <row r="402" spans="1:16" ht="12.75">
      <c r="A402" s="26" t="s">
        <v>60</v>
      </c>
      <c s="31" t="s">
        <v>505</v>
      </c>
      <c s="31" t="s">
        <v>500</v>
      </c>
      <c s="26" t="s">
        <v>506</v>
      </c>
      <c s="32" t="s">
        <v>507</v>
      </c>
      <c s="33" t="s">
        <v>399</v>
      </c>
      <c s="34">
        <v>13</v>
      </c>
      <c s="35">
        <v>0</v>
      </c>
      <c s="35">
        <f>ROUND(ROUND(H402,2)*ROUND(G402,3),2)</f>
      </c>
      <c s="33" t="s">
        <v>64</v>
      </c>
      <c r="O402">
        <f>(I402*21)/100</f>
      </c>
      <c t="s">
        <v>33</v>
      </c>
    </row>
    <row r="403" spans="1:5" ht="12.75">
      <c r="A403" s="36" t="s">
        <v>65</v>
      </c>
      <c r="E403" s="37" t="s">
        <v>508</v>
      </c>
    </row>
    <row r="404" spans="1:5" ht="204">
      <c r="A404" s="38" t="s">
        <v>67</v>
      </c>
      <c r="E404" s="39" t="s">
        <v>509</v>
      </c>
    </row>
    <row r="405" spans="1:5" ht="408">
      <c r="A405" t="s">
        <v>69</v>
      </c>
      <c r="E405" s="37" t="s">
        <v>504</v>
      </c>
    </row>
    <row r="406" spans="1:16" ht="12.75">
      <c r="A406" s="26" t="s">
        <v>60</v>
      </c>
      <c s="31" t="s">
        <v>510</v>
      </c>
      <c s="31" t="s">
        <v>511</v>
      </c>
      <c s="26" t="s">
        <v>77</v>
      </c>
      <c s="32" t="s">
        <v>512</v>
      </c>
      <c s="33" t="s">
        <v>98</v>
      </c>
      <c s="34">
        <v>4.92</v>
      </c>
      <c s="35">
        <v>0</v>
      </c>
      <c s="35">
        <f>ROUND(ROUND(H406,2)*ROUND(G406,3),2)</f>
      </c>
      <c s="33" t="s">
        <v>64</v>
      </c>
      <c r="O406">
        <f>(I406*21)/100</f>
      </c>
      <c t="s">
        <v>33</v>
      </c>
    </row>
    <row r="407" spans="1:5" ht="12.75">
      <c r="A407" s="36" t="s">
        <v>65</v>
      </c>
      <c r="E407" s="37" t="s">
        <v>77</v>
      </c>
    </row>
    <row r="408" spans="1:5" ht="127.5">
      <c r="A408" s="38" t="s">
        <v>67</v>
      </c>
      <c r="E408" s="39" t="s">
        <v>513</v>
      </c>
    </row>
    <row r="409" spans="1:5" ht="102">
      <c r="A409" t="s">
        <v>69</v>
      </c>
      <c r="E409" s="37" t="s">
        <v>514</v>
      </c>
    </row>
    <row r="410" spans="1:16" ht="12.75">
      <c r="A410" s="26" t="s">
        <v>60</v>
      </c>
      <c s="31" t="s">
        <v>170</v>
      </c>
      <c s="31" t="s">
        <v>515</v>
      </c>
      <c s="26" t="s">
        <v>77</v>
      </c>
      <c s="32" t="s">
        <v>516</v>
      </c>
      <c s="33" t="s">
        <v>98</v>
      </c>
      <c s="34">
        <v>2.496</v>
      </c>
      <c s="35">
        <v>0</v>
      </c>
      <c s="35">
        <f>ROUND(ROUND(H410,2)*ROUND(G410,3),2)</f>
      </c>
      <c s="33" t="s">
        <v>64</v>
      </c>
      <c r="O410">
        <f>(I410*21)/100</f>
      </c>
      <c t="s">
        <v>33</v>
      </c>
    </row>
    <row r="411" spans="1:5" ht="12.75">
      <c r="A411" s="36" t="s">
        <v>65</v>
      </c>
      <c r="E411" s="37" t="s">
        <v>77</v>
      </c>
    </row>
    <row r="412" spans="1:5" ht="89.25">
      <c r="A412" s="38" t="s">
        <v>67</v>
      </c>
      <c r="E412" s="39" t="s">
        <v>517</v>
      </c>
    </row>
    <row r="413" spans="1:5" ht="102">
      <c r="A413" t="s">
        <v>69</v>
      </c>
      <c r="E413" s="37" t="s">
        <v>514</v>
      </c>
    </row>
    <row r="414" spans="1:16" ht="12.75">
      <c r="A414" s="26" t="s">
        <v>60</v>
      </c>
      <c s="31" t="s">
        <v>518</v>
      </c>
      <c s="31" t="s">
        <v>519</v>
      </c>
      <c s="26" t="s">
        <v>77</v>
      </c>
      <c s="32" t="s">
        <v>520</v>
      </c>
      <c s="33" t="s">
        <v>233</v>
      </c>
      <c s="34">
        <v>53.5</v>
      </c>
      <c s="35">
        <v>0</v>
      </c>
      <c s="35">
        <f>ROUND(ROUND(H414,2)*ROUND(G414,3),2)</f>
      </c>
      <c s="33" t="s">
        <v>64</v>
      </c>
      <c r="O414">
        <f>(I414*21)/100</f>
      </c>
      <c t="s">
        <v>33</v>
      </c>
    </row>
    <row r="415" spans="1:5" ht="12.75">
      <c r="A415" s="36" t="s">
        <v>65</v>
      </c>
      <c r="E415" s="37" t="s">
        <v>77</v>
      </c>
    </row>
    <row r="416" spans="1:5" ht="178.5">
      <c r="A416" s="38" t="s">
        <v>67</v>
      </c>
      <c r="E416" s="39" t="s">
        <v>521</v>
      </c>
    </row>
    <row r="417" spans="1:5" ht="114.75">
      <c r="A417" t="s">
        <v>69</v>
      </c>
      <c r="E417" s="37" t="s">
        <v>522</v>
      </c>
    </row>
    <row r="418" spans="1:16" ht="12.75">
      <c r="A418" s="26" t="s">
        <v>60</v>
      </c>
      <c s="31" t="s">
        <v>523</v>
      </c>
      <c s="31" t="s">
        <v>524</v>
      </c>
      <c s="26" t="s">
        <v>77</v>
      </c>
      <c s="32" t="s">
        <v>525</v>
      </c>
      <c s="33" t="s">
        <v>233</v>
      </c>
      <c s="34">
        <v>206.4</v>
      </c>
      <c s="35">
        <v>0</v>
      </c>
      <c s="35">
        <f>ROUND(ROUND(H418,2)*ROUND(G418,3),2)</f>
      </c>
      <c s="33" t="s">
        <v>64</v>
      </c>
      <c r="O418">
        <f>(I418*21)/100</f>
      </c>
      <c t="s">
        <v>33</v>
      </c>
    </row>
    <row r="419" spans="1:5" ht="12.75">
      <c r="A419" s="36" t="s">
        <v>65</v>
      </c>
      <c r="E419" s="37" t="s">
        <v>77</v>
      </c>
    </row>
    <row r="420" spans="1:5" ht="306">
      <c r="A420" s="38" t="s">
        <v>67</v>
      </c>
      <c r="E420" s="39" t="s">
        <v>526</v>
      </c>
    </row>
    <row r="421" spans="1:5" ht="114.75">
      <c r="A421" t="s">
        <v>69</v>
      </c>
      <c r="E421" s="37" t="s">
        <v>522</v>
      </c>
    </row>
    <row r="422" spans="1:16" ht="12.75">
      <c r="A422" s="26" t="s">
        <v>60</v>
      </c>
      <c s="31" t="s">
        <v>487</v>
      </c>
      <c s="31" t="s">
        <v>527</v>
      </c>
      <c s="26" t="s">
        <v>77</v>
      </c>
      <c s="32" t="s">
        <v>528</v>
      </c>
      <c s="33" t="s">
        <v>233</v>
      </c>
      <c s="34">
        <v>17</v>
      </c>
      <c s="35">
        <v>0</v>
      </c>
      <c s="35">
        <f>ROUND(ROUND(H422,2)*ROUND(G422,3),2)</f>
      </c>
      <c s="33" t="s">
        <v>64</v>
      </c>
      <c r="O422">
        <f>(I422*21)/100</f>
      </c>
      <c t="s">
        <v>33</v>
      </c>
    </row>
    <row r="423" spans="1:5" ht="12.75">
      <c r="A423" s="36" t="s">
        <v>65</v>
      </c>
      <c r="E423" s="37" t="s">
        <v>77</v>
      </c>
    </row>
    <row r="424" spans="1:5" ht="114.75">
      <c r="A424" s="38" t="s">
        <v>67</v>
      </c>
      <c r="E424" s="39" t="s">
        <v>529</v>
      </c>
    </row>
    <row r="425" spans="1:5" ht="114.75">
      <c r="A425" t="s">
        <v>69</v>
      </c>
      <c r="E425" s="37" t="s">
        <v>522</v>
      </c>
    </row>
    <row r="426" spans="1:16" ht="12.75">
      <c r="A426" s="26" t="s">
        <v>60</v>
      </c>
      <c s="31" t="s">
        <v>158</v>
      </c>
      <c s="31" t="s">
        <v>530</v>
      </c>
      <c s="26" t="s">
        <v>77</v>
      </c>
      <c s="32" t="s">
        <v>531</v>
      </c>
      <c s="33" t="s">
        <v>399</v>
      </c>
      <c s="34">
        <v>2</v>
      </c>
      <c s="35">
        <v>0</v>
      </c>
      <c s="35">
        <f>ROUND(ROUND(H426,2)*ROUND(G426,3),2)</f>
      </c>
      <c s="33" t="s">
        <v>64</v>
      </c>
      <c r="O426">
        <f>(I426*21)/100</f>
      </c>
      <c t="s">
        <v>33</v>
      </c>
    </row>
    <row r="427" spans="1:5" ht="51">
      <c r="A427" s="36" t="s">
        <v>65</v>
      </c>
      <c r="E427" s="37" t="s">
        <v>532</v>
      </c>
    </row>
    <row r="428" spans="1:5" ht="89.25">
      <c r="A428" s="38" t="s">
        <v>67</v>
      </c>
      <c r="E428" s="39" t="s">
        <v>533</v>
      </c>
    </row>
    <row r="429" spans="1:5" ht="102">
      <c r="A429" t="s">
        <v>69</v>
      </c>
      <c r="E429" s="37" t="s">
        <v>534</v>
      </c>
    </row>
    <row r="430" spans="1:16" ht="12.75">
      <c r="A430" s="26" t="s">
        <v>60</v>
      </c>
      <c s="31" t="s">
        <v>535</v>
      </c>
      <c s="31" t="s">
        <v>536</v>
      </c>
      <c s="26" t="s">
        <v>77</v>
      </c>
      <c s="32" t="s">
        <v>537</v>
      </c>
      <c s="33" t="s">
        <v>399</v>
      </c>
      <c s="34">
        <v>1</v>
      </c>
      <c s="35">
        <v>0</v>
      </c>
      <c s="35">
        <f>ROUND(ROUND(H430,2)*ROUND(G430,3),2)</f>
      </c>
      <c s="33" t="s">
        <v>64</v>
      </c>
      <c r="O430">
        <f>(I430*21)/100</f>
      </c>
      <c t="s">
        <v>33</v>
      </c>
    </row>
    <row r="431" spans="1:5" ht="12.75">
      <c r="A431" s="36" t="s">
        <v>65</v>
      </c>
      <c r="E431" s="37" t="s">
        <v>77</v>
      </c>
    </row>
    <row r="432" spans="1:5" ht="38.25">
      <c r="A432" s="38" t="s">
        <v>67</v>
      </c>
      <c r="E432" s="39" t="s">
        <v>538</v>
      </c>
    </row>
    <row r="433" spans="1:5" ht="89.25">
      <c r="A433" t="s">
        <v>69</v>
      </c>
      <c r="E433" s="37" t="s">
        <v>539</v>
      </c>
    </row>
    <row r="434" spans="1:18" ht="12.75" customHeight="1">
      <c r="A434" s="6" t="s">
        <v>58</v>
      </c>
      <c s="6"/>
      <c s="41" t="s">
        <v>540</v>
      </c>
      <c s="6"/>
      <c s="29" t="s">
        <v>541</v>
      </c>
      <c s="6"/>
      <c s="6"/>
      <c s="6"/>
      <c s="42">
        <f>0+Q434</f>
      </c>
      <c s="6"/>
      <c r="O434">
        <f>0+R434</f>
      </c>
      <c r="Q434">
        <f>0+I435+I439+I443+I447+I451+I455+I459+I463+I467+I471+I475</f>
      </c>
      <c>
        <f>0+O435+O439+O443+O447+O451+O455+O459+O463+O467+O471+O475</f>
      </c>
    </row>
    <row r="435" spans="1:16" ht="25.5">
      <c r="A435" s="26" t="s">
        <v>60</v>
      </c>
      <c s="31" t="s">
        <v>47</v>
      </c>
      <c s="31" t="s">
        <v>542</v>
      </c>
      <c s="26" t="s">
        <v>77</v>
      </c>
      <c s="32" t="s">
        <v>543</v>
      </c>
      <c s="33" t="s">
        <v>233</v>
      </c>
      <c s="34">
        <v>132</v>
      </c>
      <c s="35">
        <v>0</v>
      </c>
      <c s="35">
        <f>ROUND(ROUND(H435,2)*ROUND(G435,3),2)</f>
      </c>
      <c s="33" t="s">
        <v>64</v>
      </c>
      <c r="O435">
        <f>(I435*21)/100</f>
      </c>
      <c t="s">
        <v>33</v>
      </c>
    </row>
    <row r="436" spans="1:5" ht="12.75">
      <c r="A436" s="36" t="s">
        <v>65</v>
      </c>
      <c r="E436" s="37" t="s">
        <v>77</v>
      </c>
    </row>
    <row r="437" spans="1:5" ht="102">
      <c r="A437" s="38" t="s">
        <v>67</v>
      </c>
      <c r="E437" s="39" t="s">
        <v>544</v>
      </c>
    </row>
    <row r="438" spans="1:5" ht="38.25">
      <c r="A438" t="s">
        <v>69</v>
      </c>
      <c r="E438" s="37" t="s">
        <v>545</v>
      </c>
    </row>
    <row r="439" spans="1:16" ht="25.5">
      <c r="A439" s="26" t="s">
        <v>60</v>
      </c>
      <c s="31" t="s">
        <v>45</v>
      </c>
      <c s="31" t="s">
        <v>546</v>
      </c>
      <c s="26" t="s">
        <v>77</v>
      </c>
      <c s="32" t="s">
        <v>547</v>
      </c>
      <c s="33" t="s">
        <v>233</v>
      </c>
      <c s="34">
        <v>92</v>
      </c>
      <c s="35">
        <v>0</v>
      </c>
      <c s="35">
        <f>ROUND(ROUND(H439,2)*ROUND(G439,3),2)</f>
      </c>
      <c s="33" t="s">
        <v>64</v>
      </c>
      <c r="O439">
        <f>(I439*21)/100</f>
      </c>
      <c t="s">
        <v>33</v>
      </c>
    </row>
    <row r="440" spans="1:5" ht="12.75">
      <c r="A440" s="36" t="s">
        <v>65</v>
      </c>
      <c r="E440" s="37" t="s">
        <v>77</v>
      </c>
    </row>
    <row r="441" spans="1:5" ht="127.5">
      <c r="A441" s="38" t="s">
        <v>67</v>
      </c>
      <c r="E441" s="39" t="s">
        <v>548</v>
      </c>
    </row>
    <row r="442" spans="1:5" ht="127.5">
      <c r="A442" t="s">
        <v>69</v>
      </c>
      <c r="E442" s="37" t="s">
        <v>549</v>
      </c>
    </row>
    <row r="443" spans="1:16" ht="12.75">
      <c r="A443" s="26" t="s">
        <v>60</v>
      </c>
      <c s="31" t="s">
        <v>200</v>
      </c>
      <c s="31" t="s">
        <v>550</v>
      </c>
      <c s="26" t="s">
        <v>39</v>
      </c>
      <c s="32" t="s">
        <v>551</v>
      </c>
      <c s="33" t="s">
        <v>399</v>
      </c>
      <c s="34">
        <v>20</v>
      </c>
      <c s="35">
        <v>0</v>
      </c>
      <c s="35">
        <f>ROUND(ROUND(H443,2)*ROUND(G443,3),2)</f>
      </c>
      <c s="33" t="s">
        <v>64</v>
      </c>
      <c r="O443">
        <f>(I443*21)/100</f>
      </c>
      <c t="s">
        <v>33</v>
      </c>
    </row>
    <row r="444" spans="1:5" ht="12.75">
      <c r="A444" s="36" t="s">
        <v>65</v>
      </c>
      <c r="E444" s="37" t="s">
        <v>77</v>
      </c>
    </row>
    <row r="445" spans="1:5" ht="51">
      <c r="A445" s="38" t="s">
        <v>67</v>
      </c>
      <c r="E445" s="39" t="s">
        <v>552</v>
      </c>
    </row>
    <row r="446" spans="1:5" ht="51">
      <c r="A446" t="s">
        <v>69</v>
      </c>
      <c r="E446" s="37" t="s">
        <v>553</v>
      </c>
    </row>
    <row r="447" spans="1:16" ht="12.75">
      <c r="A447" s="26" t="s">
        <v>60</v>
      </c>
      <c s="31" t="s">
        <v>50</v>
      </c>
      <c s="31" t="s">
        <v>554</v>
      </c>
      <c s="26" t="s">
        <v>77</v>
      </c>
      <c s="32" t="s">
        <v>555</v>
      </c>
      <c s="33" t="s">
        <v>399</v>
      </c>
      <c s="34">
        <v>15</v>
      </c>
      <c s="35">
        <v>0</v>
      </c>
      <c s="35">
        <f>ROUND(ROUND(H447,2)*ROUND(G447,3),2)</f>
      </c>
      <c s="33" t="s">
        <v>64</v>
      </c>
      <c r="O447">
        <f>(I447*21)/100</f>
      </c>
      <c t="s">
        <v>33</v>
      </c>
    </row>
    <row r="448" spans="1:5" ht="12.75">
      <c r="A448" s="36" t="s">
        <v>65</v>
      </c>
      <c r="E448" s="37" t="s">
        <v>77</v>
      </c>
    </row>
    <row r="449" spans="1:5" ht="25.5">
      <c r="A449" s="38" t="s">
        <v>67</v>
      </c>
      <c r="E449" s="39" t="s">
        <v>556</v>
      </c>
    </row>
    <row r="450" spans="1:5" ht="25.5">
      <c r="A450" t="s">
        <v>69</v>
      </c>
      <c r="E450" s="37" t="s">
        <v>557</v>
      </c>
    </row>
    <row r="451" spans="1:16" ht="25.5">
      <c r="A451" s="26" t="s">
        <v>60</v>
      </c>
      <c s="31" t="s">
        <v>52</v>
      </c>
      <c s="31" t="s">
        <v>558</v>
      </c>
      <c s="26" t="s">
        <v>77</v>
      </c>
      <c s="32" t="s">
        <v>559</v>
      </c>
      <c s="33" t="s">
        <v>399</v>
      </c>
      <c s="34">
        <v>4</v>
      </c>
      <c s="35">
        <v>0</v>
      </c>
      <c s="35">
        <f>ROUND(ROUND(H451,2)*ROUND(G451,3),2)</f>
      </c>
      <c s="33" t="s">
        <v>64</v>
      </c>
      <c r="O451">
        <f>(I451*21)/100</f>
      </c>
      <c t="s">
        <v>33</v>
      </c>
    </row>
    <row r="452" spans="1:5" ht="12.75">
      <c r="A452" s="36" t="s">
        <v>65</v>
      </c>
      <c r="E452" s="37" t="s">
        <v>77</v>
      </c>
    </row>
    <row r="453" spans="1:5" ht="76.5">
      <c r="A453" s="38" t="s">
        <v>67</v>
      </c>
      <c r="E453" s="39" t="s">
        <v>560</v>
      </c>
    </row>
    <row r="454" spans="1:5" ht="51">
      <c r="A454" t="s">
        <v>69</v>
      </c>
      <c r="E454" s="37" t="s">
        <v>553</v>
      </c>
    </row>
    <row r="455" spans="1:16" ht="12.75">
      <c r="A455" s="26" t="s">
        <v>60</v>
      </c>
      <c s="31" t="s">
        <v>54</v>
      </c>
      <c s="31" t="s">
        <v>561</v>
      </c>
      <c s="26" t="s">
        <v>77</v>
      </c>
      <c s="32" t="s">
        <v>562</v>
      </c>
      <c s="33" t="s">
        <v>399</v>
      </c>
      <c s="34">
        <v>8</v>
      </c>
      <c s="35">
        <v>0</v>
      </c>
      <c s="35">
        <f>ROUND(ROUND(H455,2)*ROUND(G455,3),2)</f>
      </c>
      <c s="33" t="s">
        <v>64</v>
      </c>
      <c r="O455">
        <f>(I455*21)/100</f>
      </c>
      <c t="s">
        <v>33</v>
      </c>
    </row>
    <row r="456" spans="1:5" ht="12.75">
      <c r="A456" s="36" t="s">
        <v>65</v>
      </c>
      <c r="E456" s="37" t="s">
        <v>77</v>
      </c>
    </row>
    <row r="457" spans="1:5" ht="76.5">
      <c r="A457" s="38" t="s">
        <v>67</v>
      </c>
      <c r="E457" s="39" t="s">
        <v>563</v>
      </c>
    </row>
    <row r="458" spans="1:5" ht="12.75">
      <c r="A458" t="s">
        <v>69</v>
      </c>
      <c r="E458" s="37" t="s">
        <v>564</v>
      </c>
    </row>
    <row r="459" spans="1:16" ht="12.75">
      <c r="A459" s="26" t="s">
        <v>60</v>
      </c>
      <c s="31" t="s">
        <v>312</v>
      </c>
      <c s="31" t="s">
        <v>565</v>
      </c>
      <c s="26" t="s">
        <v>77</v>
      </c>
      <c s="32" t="s">
        <v>566</v>
      </c>
      <c s="33" t="s">
        <v>399</v>
      </c>
      <c s="34">
        <v>2</v>
      </c>
      <c s="35">
        <v>0</v>
      </c>
      <c s="35">
        <f>ROUND(ROUND(H459,2)*ROUND(G459,3),2)</f>
      </c>
      <c s="33" t="s">
        <v>64</v>
      </c>
      <c r="O459">
        <f>(I459*21)/100</f>
      </c>
      <c t="s">
        <v>33</v>
      </c>
    </row>
    <row r="460" spans="1:5" ht="12.75">
      <c r="A460" s="36" t="s">
        <v>65</v>
      </c>
      <c r="E460" s="37" t="s">
        <v>77</v>
      </c>
    </row>
    <row r="461" spans="1:5" ht="63.75">
      <c r="A461" s="38" t="s">
        <v>67</v>
      </c>
      <c r="E461" s="39" t="s">
        <v>567</v>
      </c>
    </row>
    <row r="462" spans="1:5" ht="63.75">
      <c r="A462" t="s">
        <v>69</v>
      </c>
      <c r="E462" s="37" t="s">
        <v>568</v>
      </c>
    </row>
    <row r="463" spans="1:16" ht="25.5">
      <c r="A463" s="26" t="s">
        <v>60</v>
      </c>
      <c s="31" t="s">
        <v>388</v>
      </c>
      <c s="31" t="s">
        <v>569</v>
      </c>
      <c s="26" t="s">
        <v>77</v>
      </c>
      <c s="32" t="s">
        <v>570</v>
      </c>
      <c s="33" t="s">
        <v>399</v>
      </c>
      <c s="34">
        <v>15</v>
      </c>
      <c s="35">
        <v>0</v>
      </c>
      <c s="35">
        <f>ROUND(ROUND(H463,2)*ROUND(G463,3),2)</f>
      </c>
      <c s="33" t="s">
        <v>64</v>
      </c>
      <c r="O463">
        <f>(I463*21)/100</f>
      </c>
      <c t="s">
        <v>33</v>
      </c>
    </row>
    <row r="464" spans="1:5" ht="12.75">
      <c r="A464" s="36" t="s">
        <v>65</v>
      </c>
      <c r="E464" s="37" t="s">
        <v>77</v>
      </c>
    </row>
    <row r="465" spans="1:5" ht="51">
      <c r="A465" s="38" t="s">
        <v>67</v>
      </c>
      <c r="E465" s="39" t="s">
        <v>571</v>
      </c>
    </row>
    <row r="466" spans="1:5" ht="25.5">
      <c r="A466" t="s">
        <v>69</v>
      </c>
      <c r="E466" s="37" t="s">
        <v>572</v>
      </c>
    </row>
    <row r="467" spans="1:16" ht="25.5">
      <c r="A467" s="26" t="s">
        <v>60</v>
      </c>
      <c s="31" t="s">
        <v>573</v>
      </c>
      <c s="31" t="s">
        <v>574</v>
      </c>
      <c s="26" t="s">
        <v>77</v>
      </c>
      <c s="32" t="s">
        <v>575</v>
      </c>
      <c s="33" t="s">
        <v>399</v>
      </c>
      <c s="34">
        <v>29</v>
      </c>
      <c s="35">
        <v>0</v>
      </c>
      <c s="35">
        <f>ROUND(ROUND(H467,2)*ROUND(G467,3),2)</f>
      </c>
      <c s="33" t="s">
        <v>64</v>
      </c>
      <c r="O467">
        <f>(I467*21)/100</f>
      </c>
      <c t="s">
        <v>33</v>
      </c>
    </row>
    <row r="468" spans="1:5" ht="12.75">
      <c r="A468" s="36" t="s">
        <v>65</v>
      </c>
      <c r="E468" s="37" t="s">
        <v>77</v>
      </c>
    </row>
    <row r="469" spans="1:5" ht="165.75">
      <c r="A469" s="38" t="s">
        <v>67</v>
      </c>
      <c r="E469" s="39" t="s">
        <v>576</v>
      </c>
    </row>
    <row r="470" spans="1:5" ht="25.5">
      <c r="A470" t="s">
        <v>69</v>
      </c>
      <c r="E470" s="37" t="s">
        <v>577</v>
      </c>
    </row>
    <row r="471" spans="1:16" ht="25.5">
      <c r="A471" s="26" t="s">
        <v>60</v>
      </c>
      <c s="31" t="s">
        <v>578</v>
      </c>
      <c s="31" t="s">
        <v>579</v>
      </c>
      <c s="26" t="s">
        <v>77</v>
      </c>
      <c s="32" t="s">
        <v>580</v>
      </c>
      <c s="33" t="s">
        <v>93</v>
      </c>
      <c s="34">
        <v>426.375</v>
      </c>
      <c s="35">
        <v>0</v>
      </c>
      <c s="35">
        <f>ROUND(ROUND(H471,2)*ROUND(G471,3),2)</f>
      </c>
      <c s="33" t="s">
        <v>64</v>
      </c>
      <c r="O471">
        <f>(I471*21)/100</f>
      </c>
      <c t="s">
        <v>33</v>
      </c>
    </row>
    <row r="472" spans="1:5" ht="12.75">
      <c r="A472" s="36" t="s">
        <v>65</v>
      </c>
      <c r="E472" s="37" t="s">
        <v>77</v>
      </c>
    </row>
    <row r="473" spans="1:5" ht="153">
      <c r="A473" s="38" t="s">
        <v>67</v>
      </c>
      <c r="E473" s="39" t="s">
        <v>581</v>
      </c>
    </row>
    <row r="474" spans="1:5" ht="38.25">
      <c r="A474" t="s">
        <v>69</v>
      </c>
      <c r="E474" s="37" t="s">
        <v>582</v>
      </c>
    </row>
    <row r="475" spans="1:16" ht="25.5">
      <c r="A475" s="26" t="s">
        <v>60</v>
      </c>
      <c s="31" t="s">
        <v>138</v>
      </c>
      <c s="31" t="s">
        <v>583</v>
      </c>
      <c s="26" t="s">
        <v>77</v>
      </c>
      <c s="32" t="s">
        <v>584</v>
      </c>
      <c s="33" t="s">
        <v>93</v>
      </c>
      <c s="34">
        <v>426.375</v>
      </c>
      <c s="35">
        <v>0</v>
      </c>
      <c s="35">
        <f>ROUND(ROUND(H475,2)*ROUND(G475,3),2)</f>
      </c>
      <c s="33" t="s">
        <v>64</v>
      </c>
      <c r="O475">
        <f>(I475*21)/100</f>
      </c>
      <c t="s">
        <v>33</v>
      </c>
    </row>
    <row r="476" spans="1:5" ht="12.75">
      <c r="A476" s="36" t="s">
        <v>65</v>
      </c>
      <c r="E476" s="37" t="s">
        <v>77</v>
      </c>
    </row>
    <row r="477" spans="1:5" ht="153">
      <c r="A477" s="38" t="s">
        <v>67</v>
      </c>
      <c r="E477" s="39" t="s">
        <v>585</v>
      </c>
    </row>
    <row r="478" spans="1:5" ht="38.25">
      <c r="A478" t="s">
        <v>69</v>
      </c>
      <c r="E478" s="37" t="s">
        <v>582</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0+O9+O18+O35+O52</f>
      </c>
      <c t="s">
        <v>32</v>
      </c>
    </row>
    <row r="3" spans="1:16" ht="15" customHeight="1">
      <c r="A3" t="s">
        <v>12</v>
      </c>
      <c s="12" t="s">
        <v>14</v>
      </c>
      <c s="13" t="s">
        <v>15</v>
      </c>
      <c s="1"/>
      <c s="14" t="s">
        <v>16</v>
      </c>
      <c s="1"/>
      <c s="9"/>
      <c s="8" t="s">
        <v>1059</v>
      </c>
      <c s="43">
        <f>0+I9+I18+I35+I52</f>
      </c>
      <c s="10"/>
      <c r="O3" t="s">
        <v>29</v>
      </c>
      <c t="s">
        <v>33</v>
      </c>
    </row>
    <row r="4" spans="1:16" ht="15" customHeight="1">
      <c r="A4" t="s">
        <v>17</v>
      </c>
      <c s="12" t="s">
        <v>18</v>
      </c>
      <c s="13" t="s">
        <v>1019</v>
      </c>
      <c s="1"/>
      <c s="14" t="s">
        <v>1020</v>
      </c>
      <c s="12"/>
      <c s="1"/>
      <c s="11"/>
      <c s="11"/>
      <c s="1"/>
      <c r="O4" t="s">
        <v>30</v>
      </c>
      <c t="s">
        <v>33</v>
      </c>
    </row>
    <row r="5" spans="1:16" ht="12.75" customHeight="1">
      <c r="A5" t="s">
        <v>21</v>
      </c>
      <c s="16" t="s">
        <v>28</v>
      </c>
      <c s="17" t="s">
        <v>1059</v>
      </c>
      <c s="6"/>
      <c s="18" t="s">
        <v>1037</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37</v>
      </c>
      <c s="27"/>
      <c s="29" t="s">
        <v>59</v>
      </c>
      <c s="27"/>
      <c s="27"/>
      <c s="27"/>
      <c s="30">
        <f>0+Q9</f>
      </c>
      <c s="27"/>
      <c r="O9">
        <f>0+R9</f>
      </c>
      <c r="Q9">
        <f>0+I10+I14</f>
      </c>
      <c>
        <f>0+O10+O14</f>
      </c>
    </row>
    <row r="10" spans="1:16" ht="12.75">
      <c r="A10" s="26" t="s">
        <v>60</v>
      </c>
      <c s="31" t="s">
        <v>271</v>
      </c>
      <c s="31" t="s">
        <v>61</v>
      </c>
      <c s="26" t="s">
        <v>39</v>
      </c>
      <c s="32" t="s">
        <v>62</v>
      </c>
      <c s="33" t="s">
        <v>63</v>
      </c>
      <c s="34">
        <v>18.4</v>
      </c>
      <c s="35">
        <v>0</v>
      </c>
      <c s="35">
        <f>ROUND(ROUND(H10,2)*ROUND(G10,3),2)</f>
      </c>
      <c s="33" t="s">
        <v>64</v>
      </c>
      <c r="O10">
        <f>(I10*21)/100</f>
      </c>
      <c t="s">
        <v>33</v>
      </c>
    </row>
    <row r="11" spans="1:5" ht="38.25">
      <c r="A11" s="36" t="s">
        <v>65</v>
      </c>
      <c r="E11" s="37" t="s">
        <v>66</v>
      </c>
    </row>
    <row r="12" spans="1:5" ht="51">
      <c r="A12" s="38" t="s">
        <v>67</v>
      </c>
      <c r="E12" s="39" t="s">
        <v>1061</v>
      </c>
    </row>
    <row r="13" spans="1:5" ht="25.5">
      <c r="A13" t="s">
        <v>69</v>
      </c>
      <c r="E13" s="37" t="s">
        <v>70</v>
      </c>
    </row>
    <row r="14" spans="1:16" ht="12.75">
      <c r="A14" s="26" t="s">
        <v>60</v>
      </c>
      <c s="31" t="s">
        <v>33</v>
      </c>
      <c s="31" t="s">
        <v>61</v>
      </c>
      <c s="26" t="s">
        <v>33</v>
      </c>
      <c s="32" t="s">
        <v>62</v>
      </c>
      <c s="33" t="s">
        <v>63</v>
      </c>
      <c s="34">
        <v>5.175</v>
      </c>
      <c s="35">
        <v>0</v>
      </c>
      <c s="35">
        <f>ROUND(ROUND(H14,2)*ROUND(G14,3),2)</f>
      </c>
      <c s="33" t="s">
        <v>64</v>
      </c>
      <c r="O14">
        <f>(I14*21)/100</f>
      </c>
      <c t="s">
        <v>33</v>
      </c>
    </row>
    <row r="15" spans="1:5" ht="38.25">
      <c r="A15" s="36" t="s">
        <v>65</v>
      </c>
      <c r="E15" s="37" t="s">
        <v>71</v>
      </c>
    </row>
    <row r="16" spans="1:5" ht="89.25">
      <c r="A16" s="38" t="s">
        <v>67</v>
      </c>
      <c r="E16" s="39" t="s">
        <v>1062</v>
      </c>
    </row>
    <row r="17" spans="1:5" ht="25.5">
      <c r="A17" t="s">
        <v>69</v>
      </c>
      <c r="E17" s="37" t="s">
        <v>70</v>
      </c>
    </row>
    <row r="18" spans="1:18" ht="12.75" customHeight="1">
      <c r="A18" s="6" t="s">
        <v>58</v>
      </c>
      <c s="6"/>
      <c s="41" t="s">
        <v>39</v>
      </c>
      <c s="6"/>
      <c s="29" t="s">
        <v>590</v>
      </c>
      <c s="6"/>
      <c s="6"/>
      <c s="6"/>
      <c s="42">
        <f>0+Q18</f>
      </c>
      <c s="6"/>
      <c r="O18">
        <f>0+R18</f>
      </c>
      <c r="Q18">
        <f>0+I19+I23+I27+I31</f>
      </c>
      <c>
        <f>0+O19+O23+O27+O31</f>
      </c>
    </row>
    <row r="19" spans="1:16" ht="25.5">
      <c r="A19" s="26" t="s">
        <v>60</v>
      </c>
      <c s="31" t="s">
        <v>282</v>
      </c>
      <c s="31" t="s">
        <v>1063</v>
      </c>
      <c s="26" t="s">
        <v>77</v>
      </c>
      <c s="32" t="s">
        <v>1064</v>
      </c>
      <c s="33" t="s">
        <v>98</v>
      </c>
      <c s="34">
        <v>2.25</v>
      </c>
      <c s="35">
        <v>0</v>
      </c>
      <c s="35">
        <f>ROUND(ROUND(H19,2)*ROUND(G19,3),2)</f>
      </c>
      <c s="33" t="s">
        <v>64</v>
      </c>
      <c r="O19">
        <f>(I19*21)/100</f>
      </c>
      <c t="s">
        <v>33</v>
      </c>
    </row>
    <row r="20" spans="1:5" ht="12.75">
      <c r="A20" s="36" t="s">
        <v>65</v>
      </c>
      <c r="E20" s="37" t="s">
        <v>77</v>
      </c>
    </row>
    <row r="21" spans="1:5" ht="51">
      <c r="A21" s="38" t="s">
        <v>67</v>
      </c>
      <c r="E21" s="39" t="s">
        <v>1065</v>
      </c>
    </row>
    <row r="22" spans="1:5" ht="63.75">
      <c r="A22" t="s">
        <v>69</v>
      </c>
      <c r="E22" s="37" t="s">
        <v>101</v>
      </c>
    </row>
    <row r="23" spans="1:16" ht="12.75">
      <c r="A23" s="26" t="s">
        <v>60</v>
      </c>
      <c s="31" t="s">
        <v>253</v>
      </c>
      <c s="31" t="s">
        <v>183</v>
      </c>
      <c s="26" t="s">
        <v>77</v>
      </c>
      <c s="32" t="s">
        <v>184</v>
      </c>
      <c s="33" t="s">
        <v>98</v>
      </c>
      <c s="34">
        <v>9.2</v>
      </c>
      <c s="35">
        <v>0</v>
      </c>
      <c s="35">
        <f>ROUND(ROUND(H23,2)*ROUND(G23,3),2)</f>
      </c>
      <c s="33" t="s">
        <v>64</v>
      </c>
      <c r="O23">
        <f>(I23*21)/100</f>
      </c>
      <c t="s">
        <v>33</v>
      </c>
    </row>
    <row r="24" spans="1:5" ht="12.75">
      <c r="A24" s="36" t="s">
        <v>65</v>
      </c>
      <c r="E24" s="37" t="s">
        <v>77</v>
      </c>
    </row>
    <row r="25" spans="1:5" ht="63.75">
      <c r="A25" s="38" t="s">
        <v>67</v>
      </c>
      <c r="E25" s="39" t="s">
        <v>1066</v>
      </c>
    </row>
    <row r="26" spans="1:5" ht="369.75">
      <c r="A26" t="s">
        <v>69</v>
      </c>
      <c r="E26" s="37" t="s">
        <v>142</v>
      </c>
    </row>
    <row r="27" spans="1:16" ht="12.75">
      <c r="A27" s="26" t="s">
        <v>60</v>
      </c>
      <c s="31" t="s">
        <v>888</v>
      </c>
      <c s="31" t="s">
        <v>149</v>
      </c>
      <c s="26" t="s">
        <v>77</v>
      </c>
      <c s="32" t="s">
        <v>150</v>
      </c>
      <c s="33" t="s">
        <v>98</v>
      </c>
      <c s="34">
        <v>13.8</v>
      </c>
      <c s="35">
        <v>0</v>
      </c>
      <c s="35">
        <f>ROUND(ROUND(H27,2)*ROUND(G27,3),2)</f>
      </c>
      <c s="33" t="s">
        <v>64</v>
      </c>
      <c r="O27">
        <f>(I27*21)/100</f>
      </c>
      <c t="s">
        <v>33</v>
      </c>
    </row>
    <row r="28" spans="1:5" ht="12.75">
      <c r="A28" s="36" t="s">
        <v>65</v>
      </c>
      <c r="E28" s="37" t="s">
        <v>77</v>
      </c>
    </row>
    <row r="29" spans="1:5" ht="76.5">
      <c r="A29" s="38" t="s">
        <v>67</v>
      </c>
      <c r="E29" s="39" t="s">
        <v>1067</v>
      </c>
    </row>
    <row r="30" spans="1:5" ht="280.5">
      <c r="A30" t="s">
        <v>69</v>
      </c>
      <c r="E30" s="37" t="s">
        <v>152</v>
      </c>
    </row>
    <row r="31" spans="1:16" ht="12.75">
      <c r="A31" s="26" t="s">
        <v>60</v>
      </c>
      <c s="31" t="s">
        <v>412</v>
      </c>
      <c s="31" t="s">
        <v>159</v>
      </c>
      <c s="26" t="s">
        <v>77</v>
      </c>
      <c s="32" t="s">
        <v>160</v>
      </c>
      <c s="33" t="s">
        <v>93</v>
      </c>
      <c s="34">
        <v>46</v>
      </c>
      <c s="35">
        <v>0</v>
      </c>
      <c s="35">
        <f>ROUND(ROUND(H31,2)*ROUND(G31,3),2)</f>
      </c>
      <c s="33" t="s">
        <v>64</v>
      </c>
      <c r="O31">
        <f>(I31*21)/100</f>
      </c>
      <c t="s">
        <v>33</v>
      </c>
    </row>
    <row r="32" spans="1:5" ht="12.75">
      <c r="A32" s="36" t="s">
        <v>65</v>
      </c>
      <c r="E32" s="37" t="s">
        <v>77</v>
      </c>
    </row>
    <row r="33" spans="1:5" ht="89.25">
      <c r="A33" s="38" t="s">
        <v>67</v>
      </c>
      <c r="E33" s="39" t="s">
        <v>1068</v>
      </c>
    </row>
    <row r="34" spans="1:5" ht="25.5">
      <c r="A34" t="s">
        <v>69</v>
      </c>
      <c r="E34" s="37" t="s">
        <v>162</v>
      </c>
    </row>
    <row r="35" spans="1:18" ht="12.75" customHeight="1">
      <c r="A35" s="6" t="s">
        <v>58</v>
      </c>
      <c s="6"/>
      <c s="41" t="s">
        <v>45</v>
      </c>
      <c s="6"/>
      <c s="29" t="s">
        <v>35</v>
      </c>
      <c s="6"/>
      <c s="6"/>
      <c s="6"/>
      <c s="42">
        <f>0+Q35</f>
      </c>
      <c s="6"/>
      <c r="O35">
        <f>0+R35</f>
      </c>
      <c r="Q35">
        <f>0+I36+I40+I44+I48</f>
      </c>
      <c>
        <f>0+O36+O40+O44+O48</f>
      </c>
    </row>
    <row r="36" spans="1:16" ht="12.75">
      <c r="A36" s="26" t="s">
        <v>60</v>
      </c>
      <c s="31" t="s">
        <v>365</v>
      </c>
      <c s="31" t="s">
        <v>309</v>
      </c>
      <c s="26" t="s">
        <v>77</v>
      </c>
      <c s="32" t="s">
        <v>310</v>
      </c>
      <c s="33" t="s">
        <v>93</v>
      </c>
      <c s="34">
        <v>46</v>
      </c>
      <c s="35">
        <v>0</v>
      </c>
      <c s="35">
        <f>ROUND(ROUND(H36,2)*ROUND(G36,3),2)</f>
      </c>
      <c s="33" t="s">
        <v>64</v>
      </c>
      <c r="O36">
        <f>(I36*21)/100</f>
      </c>
      <c t="s">
        <v>33</v>
      </c>
    </row>
    <row r="37" spans="1:5" ht="12.75">
      <c r="A37" s="36" t="s">
        <v>65</v>
      </c>
      <c r="E37" s="37" t="s">
        <v>77</v>
      </c>
    </row>
    <row r="38" spans="1:5" ht="127.5">
      <c r="A38" s="38" t="s">
        <v>67</v>
      </c>
      <c r="E38" s="39" t="s">
        <v>1069</v>
      </c>
    </row>
    <row r="39" spans="1:5" ht="51">
      <c r="A39" t="s">
        <v>69</v>
      </c>
      <c r="E39" s="37" t="s">
        <v>308</v>
      </c>
    </row>
    <row r="40" spans="1:16" ht="12.75">
      <c r="A40" s="26" t="s">
        <v>60</v>
      </c>
      <c s="31" t="s">
        <v>50</v>
      </c>
      <c s="31" t="s">
        <v>1046</v>
      </c>
      <c s="26" t="s">
        <v>77</v>
      </c>
      <c s="32" t="s">
        <v>1047</v>
      </c>
      <c s="33" t="s">
        <v>93</v>
      </c>
      <c s="34">
        <v>40.4</v>
      </c>
      <c s="35">
        <v>0</v>
      </c>
      <c s="35">
        <f>ROUND(ROUND(H40,2)*ROUND(G40,3),2)</f>
      </c>
      <c s="33" t="s">
        <v>64</v>
      </c>
      <c r="O40">
        <f>(I40*21)/100</f>
      </c>
      <c t="s">
        <v>33</v>
      </c>
    </row>
    <row r="41" spans="1:5" ht="12.75">
      <c r="A41" s="36" t="s">
        <v>65</v>
      </c>
      <c r="E41" s="37" t="s">
        <v>77</v>
      </c>
    </row>
    <row r="42" spans="1:5" ht="76.5">
      <c r="A42" s="38" t="s">
        <v>67</v>
      </c>
      <c r="E42" s="39" t="s">
        <v>1070</v>
      </c>
    </row>
    <row r="43" spans="1:5" ht="153">
      <c r="A43" t="s">
        <v>69</v>
      </c>
      <c r="E43" s="37" t="s">
        <v>302</v>
      </c>
    </row>
    <row r="44" spans="1:16" ht="12.75">
      <c r="A44" s="26" t="s">
        <v>60</v>
      </c>
      <c s="31" t="s">
        <v>52</v>
      </c>
      <c s="31" t="s">
        <v>1049</v>
      </c>
      <c s="26" t="s">
        <v>77</v>
      </c>
      <c s="32" t="s">
        <v>1050</v>
      </c>
      <c s="33" t="s">
        <v>93</v>
      </c>
      <c s="34">
        <v>5.6</v>
      </c>
      <c s="35">
        <v>0</v>
      </c>
      <c s="35">
        <f>ROUND(ROUND(H44,2)*ROUND(G44,3),2)</f>
      </c>
      <c s="33" t="s">
        <v>64</v>
      </c>
      <c r="O44">
        <f>(I44*21)/100</f>
      </c>
      <c t="s">
        <v>33</v>
      </c>
    </row>
    <row r="45" spans="1:5" ht="12.75">
      <c r="A45" s="36" t="s">
        <v>65</v>
      </c>
      <c r="E45" s="37" t="s">
        <v>77</v>
      </c>
    </row>
    <row r="46" spans="1:5" ht="102">
      <c r="A46" s="38" t="s">
        <v>67</v>
      </c>
      <c r="E46" s="39" t="s">
        <v>1071</v>
      </c>
    </row>
    <row r="47" spans="1:5" ht="153">
      <c r="A47" t="s">
        <v>69</v>
      </c>
      <c r="E47" s="37" t="s">
        <v>302</v>
      </c>
    </row>
    <row r="48" spans="1:16" ht="25.5">
      <c r="A48" s="26" t="s">
        <v>60</v>
      </c>
      <c s="31" t="s">
        <v>54</v>
      </c>
      <c s="31" t="s">
        <v>1052</v>
      </c>
      <c s="26" t="s">
        <v>77</v>
      </c>
      <c s="32" t="s">
        <v>1053</v>
      </c>
      <c s="33" t="s">
        <v>93</v>
      </c>
      <c s="34">
        <v>2.4</v>
      </c>
      <c s="35">
        <v>0</v>
      </c>
      <c s="35">
        <f>ROUND(ROUND(H48,2)*ROUND(G48,3),2)</f>
      </c>
      <c s="33" t="s">
        <v>64</v>
      </c>
      <c r="O48">
        <f>(I48*21)/100</f>
      </c>
      <c t="s">
        <v>33</v>
      </c>
    </row>
    <row r="49" spans="1:5" ht="12.75">
      <c r="A49" s="36" t="s">
        <v>65</v>
      </c>
      <c r="E49" s="37" t="s">
        <v>77</v>
      </c>
    </row>
    <row r="50" spans="1:5" ht="89.25">
      <c r="A50" s="38" t="s">
        <v>67</v>
      </c>
      <c r="E50" s="39" t="s">
        <v>1072</v>
      </c>
    </row>
    <row r="51" spans="1:5" ht="153">
      <c r="A51" t="s">
        <v>69</v>
      </c>
      <c r="E51" s="37" t="s">
        <v>302</v>
      </c>
    </row>
    <row r="52" spans="1:18" ht="12.75" customHeight="1">
      <c r="A52" s="6" t="s">
        <v>58</v>
      </c>
      <c s="6"/>
      <c s="41" t="s">
        <v>50</v>
      </c>
      <c s="6"/>
      <c s="29" t="s">
        <v>916</v>
      </c>
      <c s="6"/>
      <c s="6"/>
      <c s="6"/>
      <c s="42">
        <f>0+Q52</f>
      </c>
      <c s="6"/>
      <c r="O52">
        <f>0+R52</f>
      </c>
      <c r="Q52">
        <f>0+I53</f>
      </c>
      <c>
        <f>0+O53</f>
      </c>
    </row>
    <row r="53" spans="1:16" ht="12.75">
      <c r="A53" s="26" t="s">
        <v>60</v>
      </c>
      <c s="31" t="s">
        <v>312</v>
      </c>
      <c s="31" t="s">
        <v>1056</v>
      </c>
      <c s="26" t="s">
        <v>77</v>
      </c>
      <c s="32" t="s">
        <v>1057</v>
      </c>
      <c s="33" t="s">
        <v>233</v>
      </c>
      <c s="34">
        <v>25</v>
      </c>
      <c s="35">
        <v>0</v>
      </c>
      <c s="35">
        <f>ROUND(ROUND(H53,2)*ROUND(G53,3),2)</f>
      </c>
      <c s="33" t="s">
        <v>64</v>
      </c>
      <c r="O53">
        <f>(I53*21)/100</f>
      </c>
      <c t="s">
        <v>33</v>
      </c>
    </row>
    <row r="54" spans="1:5" ht="12.75">
      <c r="A54" s="36" t="s">
        <v>65</v>
      </c>
      <c r="E54" s="37" t="s">
        <v>77</v>
      </c>
    </row>
    <row r="55" spans="1:5" ht="76.5">
      <c r="A55" s="38" t="s">
        <v>67</v>
      </c>
      <c r="E55" s="39" t="s">
        <v>1073</v>
      </c>
    </row>
    <row r="56" spans="1:5" ht="51">
      <c r="A56" t="s">
        <v>69</v>
      </c>
      <c r="E56" s="37" t="s">
        <v>465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0+O9+O14</f>
      </c>
      <c t="s">
        <v>32</v>
      </c>
    </row>
    <row r="3" spans="1:16" ht="15" customHeight="1">
      <c r="A3" t="s">
        <v>12</v>
      </c>
      <c s="12" t="s">
        <v>14</v>
      </c>
      <c s="13" t="s">
        <v>15</v>
      </c>
      <c s="1"/>
      <c s="14" t="s">
        <v>16</v>
      </c>
      <c s="1"/>
      <c s="9"/>
      <c s="8" t="s">
        <v>1074</v>
      </c>
      <c s="43">
        <f>0+I9+I14</f>
      </c>
      <c s="10"/>
      <c r="O3" t="s">
        <v>29</v>
      </c>
      <c t="s">
        <v>33</v>
      </c>
    </row>
    <row r="4" spans="1:16" ht="15" customHeight="1">
      <c r="A4" t="s">
        <v>17</v>
      </c>
      <c s="12" t="s">
        <v>18</v>
      </c>
      <c s="13" t="s">
        <v>1019</v>
      </c>
      <c s="1"/>
      <c s="14" t="s">
        <v>1020</v>
      </c>
      <c s="12"/>
      <c s="1"/>
      <c s="11"/>
      <c s="11"/>
      <c s="1"/>
      <c r="O4" t="s">
        <v>30</v>
      </c>
      <c t="s">
        <v>33</v>
      </c>
    </row>
    <row r="5" spans="1:16" ht="12.75" customHeight="1">
      <c r="A5" t="s">
        <v>21</v>
      </c>
      <c s="16" t="s">
        <v>28</v>
      </c>
      <c s="17" t="s">
        <v>1074</v>
      </c>
      <c s="6"/>
      <c s="18" t="s">
        <v>1075</v>
      </c>
      <c s="16"/>
      <c s="16"/>
      <c s="6"/>
      <c s="6"/>
      <c s="6"/>
      <c r="O5" t="s">
        <v>31</v>
      </c>
      <c t="s">
        <v>33</v>
      </c>
    </row>
    <row r="6" spans="1:10" ht="12.75" customHeight="1">
      <c r="A6" s="15" t="s">
        <v>36</v>
      </c>
      <c s="15" t="s">
        <v>38</v>
      </c>
      <c s="15" t="s">
        <v>40</v>
      </c>
      <c s="15" t="s">
        <v>41</v>
      </c>
      <c s="15" t="s">
        <v>42</v>
      </c>
      <c s="15" t="s">
        <v>44</v>
      </c>
      <c s="15" t="s">
        <v>46</v>
      </c>
      <c s="15" t="s">
        <v>48</v>
      </c>
      <c s="15"/>
      <c s="15" t="s">
        <v>53</v>
      </c>
    </row>
    <row r="7" spans="1:10" ht="12.75" customHeight="1">
      <c r="A7" s="15"/>
      <c s="15"/>
      <c s="15"/>
      <c s="15"/>
      <c s="15"/>
      <c s="15"/>
      <c s="15"/>
      <c s="15" t="s">
        <v>49</v>
      </c>
      <c s="15" t="s">
        <v>51</v>
      </c>
      <c s="15"/>
    </row>
    <row r="8" spans="1:10" ht="12.75" customHeight="1">
      <c r="A8" s="15" t="s">
        <v>37</v>
      </c>
      <c s="15" t="s">
        <v>39</v>
      </c>
      <c s="15" t="s">
        <v>33</v>
      </c>
      <c s="15" t="s">
        <v>32</v>
      </c>
      <c s="15" t="s">
        <v>43</v>
      </c>
      <c s="15" t="s">
        <v>45</v>
      </c>
      <c s="15" t="s">
        <v>47</v>
      </c>
      <c s="15" t="s">
        <v>50</v>
      </c>
      <c s="15" t="s">
        <v>52</v>
      </c>
      <c s="15" t="s">
        <v>54</v>
      </c>
    </row>
    <row r="9" spans="1:18" ht="12.75" customHeight="1">
      <c r="A9" s="27" t="s">
        <v>58</v>
      </c>
      <c s="27"/>
      <c s="28" t="s">
        <v>39</v>
      </c>
      <c s="27"/>
      <c s="29" t="s">
        <v>590</v>
      </c>
      <c s="27"/>
      <c s="27"/>
      <c s="27"/>
      <c s="30">
        <f>0+Q9</f>
      </c>
      <c s="27"/>
      <c r="O9">
        <f>0+R9</f>
      </c>
      <c r="Q9">
        <f>0+I10</f>
      </c>
      <c>
        <f>0+O10</f>
      </c>
    </row>
    <row r="10" spans="1:16" ht="12.75">
      <c r="A10" s="26" t="s">
        <v>60</v>
      </c>
      <c s="31" t="s">
        <v>39</v>
      </c>
      <c s="31" t="s">
        <v>1077</v>
      </c>
      <c s="26" t="s">
        <v>853</v>
      </c>
      <c s="32" t="s">
        <v>1078</v>
      </c>
      <c s="33" t="s">
        <v>93</v>
      </c>
      <c s="34">
        <v>1760</v>
      </c>
      <c s="35">
        <v>0</v>
      </c>
      <c s="35">
        <f>ROUND(ROUND(H10,2)*ROUND(G10,3),2)</f>
      </c>
      <c s="33" t="s">
        <v>64</v>
      </c>
      <c r="O10">
        <f>(I10*21)/100</f>
      </c>
      <c t="s">
        <v>33</v>
      </c>
    </row>
    <row r="11" spans="1:5" ht="12.75">
      <c r="A11" s="36" t="s">
        <v>65</v>
      </c>
      <c r="E11" s="37" t="s">
        <v>1079</v>
      </c>
    </row>
    <row r="12" spans="1:5" ht="25.5">
      <c r="A12" s="38" t="s">
        <v>67</v>
      </c>
      <c r="E12" s="39" t="s">
        <v>1080</v>
      </c>
    </row>
    <row r="13" spans="1:5" ht="63.75">
      <c r="A13" t="s">
        <v>69</v>
      </c>
      <c r="E13" s="37" t="s">
        <v>101</v>
      </c>
    </row>
    <row r="14" spans="1:18" ht="12.75" customHeight="1">
      <c r="A14" s="6" t="s">
        <v>58</v>
      </c>
      <c s="6"/>
      <c s="41" t="s">
        <v>45</v>
      </c>
      <c s="6"/>
      <c s="29" t="s">
        <v>35</v>
      </c>
      <c s="6"/>
      <c s="6"/>
      <c s="6"/>
      <c s="42">
        <f>0+Q14</f>
      </c>
      <c s="6"/>
      <c r="O14">
        <f>0+R14</f>
      </c>
      <c r="Q14">
        <f>0+I15+I19</f>
      </c>
      <c>
        <f>0+O15+O19</f>
      </c>
    </row>
    <row r="15" spans="1:16" ht="12.75">
      <c r="A15" s="26" t="s">
        <v>60</v>
      </c>
      <c s="31" t="s">
        <v>32</v>
      </c>
      <c s="31" t="s">
        <v>332</v>
      </c>
      <c s="26" t="s">
        <v>77</v>
      </c>
      <c s="32" t="s">
        <v>333</v>
      </c>
      <c s="33" t="s">
        <v>93</v>
      </c>
      <c s="34">
        <v>1760</v>
      </c>
      <c s="35">
        <v>0</v>
      </c>
      <c s="35">
        <f>ROUND(ROUND(H15,2)*ROUND(G15,3),2)</f>
      </c>
      <c s="33" t="s">
        <v>64</v>
      </c>
      <c r="O15">
        <f>(I15*21)/100</f>
      </c>
      <c t="s">
        <v>33</v>
      </c>
    </row>
    <row r="16" spans="1:5" ht="12.75">
      <c r="A16" s="36" t="s">
        <v>65</v>
      </c>
      <c r="E16" s="37" t="s">
        <v>77</v>
      </c>
    </row>
    <row r="17" spans="1:5" ht="25.5">
      <c r="A17" s="38" t="s">
        <v>67</v>
      </c>
      <c r="E17" s="39" t="s">
        <v>1080</v>
      </c>
    </row>
    <row r="18" spans="1:5" ht="51">
      <c r="A18" t="s">
        <v>69</v>
      </c>
      <c r="E18" s="37" t="s">
        <v>336</v>
      </c>
    </row>
    <row r="19" spans="1:16" ht="12.75">
      <c r="A19" s="26" t="s">
        <v>60</v>
      </c>
      <c s="31" t="s">
        <v>33</v>
      </c>
      <c s="31" t="s">
        <v>348</v>
      </c>
      <c s="26" t="s">
        <v>77</v>
      </c>
      <c s="32" t="s">
        <v>349</v>
      </c>
      <c s="33" t="s">
        <v>93</v>
      </c>
      <c s="34">
        <v>1760</v>
      </c>
      <c s="35">
        <v>0</v>
      </c>
      <c s="35">
        <f>ROUND(ROUND(H19,2)*ROUND(G19,3),2)</f>
      </c>
      <c s="33" t="s">
        <v>64</v>
      </c>
      <c r="O19">
        <f>(I19*21)/100</f>
      </c>
      <c t="s">
        <v>33</v>
      </c>
    </row>
    <row r="20" spans="1:5" ht="12.75">
      <c r="A20" s="36" t="s">
        <v>65</v>
      </c>
      <c r="E20" s="37" t="s">
        <v>77</v>
      </c>
    </row>
    <row r="21" spans="1:5" ht="25.5">
      <c r="A21" s="38" t="s">
        <v>67</v>
      </c>
      <c r="E21" s="39" t="s">
        <v>1080</v>
      </c>
    </row>
    <row r="22" spans="1:5" ht="140.25">
      <c r="A22" t="s">
        <v>69</v>
      </c>
      <c r="E22" s="37" t="s">
        <v>347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0+O11+O16+O29</f>
      </c>
      <c t="s">
        <v>32</v>
      </c>
    </row>
    <row r="3" spans="1:16" ht="15" customHeight="1">
      <c r="A3" t="s">
        <v>12</v>
      </c>
      <c s="12" t="s">
        <v>14</v>
      </c>
      <c s="13" t="s">
        <v>15</v>
      </c>
      <c s="1"/>
      <c s="14" t="s">
        <v>16</v>
      </c>
      <c s="1"/>
      <c s="9"/>
      <c s="8" t="s">
        <v>586</v>
      </c>
      <c s="43">
        <f>0+I11+I16+I29</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25</v>
      </c>
      <c s="1"/>
      <c s="14" t="s">
        <v>26</v>
      </c>
      <c s="12"/>
      <c s="1"/>
      <c s="1"/>
      <c s="1"/>
      <c s="1"/>
    </row>
    <row r="7" spans="1:10" ht="12.75" customHeight="1">
      <c r="A7" t="s">
        <v>27</v>
      </c>
      <c s="16" t="s">
        <v>28</v>
      </c>
      <c s="17" t="s">
        <v>586</v>
      </c>
      <c s="6"/>
      <c s="18" t="s">
        <v>587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77</v>
      </c>
      <c s="32" t="s">
        <v>62</v>
      </c>
      <c s="33" t="s">
        <v>63</v>
      </c>
      <c s="34">
        <v>5278</v>
      </c>
      <c s="35">
        <v>0</v>
      </c>
      <c s="35">
        <f>ROUND(ROUND(H12,2)*ROUND(G12,3),2)</f>
      </c>
      <c s="33" t="s">
        <v>64</v>
      </c>
      <c r="O12">
        <f>(I12*21)/100</f>
      </c>
      <c t="s">
        <v>33</v>
      </c>
    </row>
    <row r="13" spans="1:5" ht="12.75">
      <c r="A13" s="36" t="s">
        <v>65</v>
      </c>
      <c r="E13" s="37" t="s">
        <v>77</v>
      </c>
    </row>
    <row r="14" spans="1:5" ht="63.75">
      <c r="A14" s="38" t="s">
        <v>67</v>
      </c>
      <c r="E14" s="39" t="s">
        <v>589</v>
      </c>
    </row>
    <row r="15" spans="1:5" ht="25.5">
      <c r="A15" t="s">
        <v>69</v>
      </c>
      <c r="E15" s="37" t="s">
        <v>70</v>
      </c>
    </row>
    <row r="16" spans="1:18" ht="12.75" customHeight="1">
      <c r="A16" s="6" t="s">
        <v>58</v>
      </c>
      <c s="6"/>
      <c s="41" t="s">
        <v>39</v>
      </c>
      <c s="6"/>
      <c s="29" t="s">
        <v>590</v>
      </c>
      <c s="6"/>
      <c s="6"/>
      <c s="6"/>
      <c s="42">
        <f>0+Q16</f>
      </c>
      <c s="6"/>
      <c r="O16">
        <f>0+R16</f>
      </c>
      <c r="Q16">
        <f>0+I17+I21+I25</f>
      </c>
      <c>
        <f>0+O17+O21+O25</f>
      </c>
    </row>
    <row r="17" spans="1:16" ht="12.75">
      <c r="A17" s="26" t="s">
        <v>60</v>
      </c>
      <c s="31" t="s">
        <v>33</v>
      </c>
      <c s="31" t="s">
        <v>139</v>
      </c>
      <c s="26" t="s">
        <v>77</v>
      </c>
      <c s="32" t="s">
        <v>140</v>
      </c>
      <c s="33" t="s">
        <v>98</v>
      </c>
      <c s="34">
        <v>2639</v>
      </c>
      <c s="35">
        <v>0</v>
      </c>
      <c s="35">
        <f>ROUND(ROUND(H17,2)*ROUND(G17,3),2)</f>
      </c>
      <c s="33" t="s">
        <v>64</v>
      </c>
      <c r="O17">
        <f>(I17*21)/100</f>
      </c>
      <c t="s">
        <v>33</v>
      </c>
    </row>
    <row r="18" spans="1:5" ht="12.75">
      <c r="A18" s="36" t="s">
        <v>65</v>
      </c>
      <c r="E18" s="37" t="s">
        <v>77</v>
      </c>
    </row>
    <row r="19" spans="1:5" ht="51">
      <c r="A19" s="38" t="s">
        <v>67</v>
      </c>
      <c r="E19" s="39" t="s">
        <v>591</v>
      </c>
    </row>
    <row r="20" spans="1:5" ht="369.75">
      <c r="A20" t="s">
        <v>69</v>
      </c>
      <c r="E20" s="37" t="s">
        <v>142</v>
      </c>
    </row>
    <row r="21" spans="1:16" ht="12.75">
      <c r="A21" s="26" t="s">
        <v>60</v>
      </c>
      <c s="31" t="s">
        <v>32</v>
      </c>
      <c s="31" t="s">
        <v>149</v>
      </c>
      <c s="26" t="s">
        <v>77</v>
      </c>
      <c s="32" t="s">
        <v>150</v>
      </c>
      <c s="33" t="s">
        <v>98</v>
      </c>
      <c s="34">
        <v>2639</v>
      </c>
      <c s="35">
        <v>0</v>
      </c>
      <c s="35">
        <f>ROUND(ROUND(H21,2)*ROUND(G21,3),2)</f>
      </c>
      <c s="33" t="s">
        <v>64</v>
      </c>
      <c r="O21">
        <f>(I21*21)/100</f>
      </c>
      <c t="s">
        <v>33</v>
      </c>
    </row>
    <row r="22" spans="1:5" ht="12.75">
      <c r="A22" s="36" t="s">
        <v>65</v>
      </c>
      <c r="E22" s="37" t="s">
        <v>77</v>
      </c>
    </row>
    <row r="23" spans="1:5" ht="51">
      <c r="A23" s="38" t="s">
        <v>67</v>
      </c>
      <c r="E23" s="39" t="s">
        <v>591</v>
      </c>
    </row>
    <row r="24" spans="1:5" ht="280.5">
      <c r="A24" t="s">
        <v>69</v>
      </c>
      <c r="E24" s="37" t="s">
        <v>152</v>
      </c>
    </row>
    <row r="25" spans="1:16" ht="12.75">
      <c r="A25" s="26" t="s">
        <v>60</v>
      </c>
      <c s="31" t="s">
        <v>45</v>
      </c>
      <c s="31" t="s">
        <v>159</v>
      </c>
      <c s="26" t="s">
        <v>77</v>
      </c>
      <c s="32" t="s">
        <v>160</v>
      </c>
      <c s="33" t="s">
        <v>93</v>
      </c>
      <c s="34">
        <v>6596</v>
      </c>
      <c s="35">
        <v>0</v>
      </c>
      <c s="35">
        <f>ROUND(ROUND(H25,2)*ROUND(G25,3),2)</f>
      </c>
      <c s="33" t="s">
        <v>64</v>
      </c>
      <c r="O25">
        <f>(I25*21)/100</f>
      </c>
      <c t="s">
        <v>33</v>
      </c>
    </row>
    <row r="26" spans="1:5" ht="12.75">
      <c r="A26" s="36" t="s">
        <v>65</v>
      </c>
      <c r="E26" s="37" t="s">
        <v>77</v>
      </c>
    </row>
    <row r="27" spans="1:5" ht="51">
      <c r="A27" s="38" t="s">
        <v>67</v>
      </c>
      <c r="E27" s="39" t="s">
        <v>161</v>
      </c>
    </row>
    <row r="28" spans="1:5" ht="25.5">
      <c r="A28" t="s">
        <v>69</v>
      </c>
      <c r="E28" s="37" t="s">
        <v>162</v>
      </c>
    </row>
    <row r="29" spans="1:18" ht="12.75" customHeight="1">
      <c r="A29" s="6" t="s">
        <v>58</v>
      </c>
      <c s="6"/>
      <c s="41" t="s">
        <v>33</v>
      </c>
      <c s="6"/>
      <c s="29" t="s">
        <v>224</v>
      </c>
      <c s="6"/>
      <c s="6"/>
      <c s="6"/>
      <c s="42">
        <f>0+Q29</f>
      </c>
      <c s="6"/>
      <c r="O29">
        <f>0+R29</f>
      </c>
      <c r="Q29">
        <f>0+I30</f>
      </c>
      <c>
        <f>0+O30</f>
      </c>
    </row>
    <row r="30" spans="1:16" ht="12.75">
      <c r="A30" s="26" t="s">
        <v>60</v>
      </c>
      <c s="31" t="s">
        <v>43</v>
      </c>
      <c s="31" t="s">
        <v>592</v>
      </c>
      <c s="26" t="s">
        <v>77</v>
      </c>
      <c s="32" t="s">
        <v>593</v>
      </c>
      <c s="33" t="s">
        <v>93</v>
      </c>
      <c s="34">
        <v>6596</v>
      </c>
      <c s="35">
        <v>0</v>
      </c>
      <c s="35">
        <f>ROUND(ROUND(H30,2)*ROUND(G30,3),2)</f>
      </c>
      <c s="33" t="s">
        <v>64</v>
      </c>
      <c r="O30">
        <f>(I30*21)/100</f>
      </c>
      <c t="s">
        <v>33</v>
      </c>
    </row>
    <row r="31" spans="1:5" ht="102">
      <c r="A31" s="36" t="s">
        <v>65</v>
      </c>
      <c r="E31" s="37" t="s">
        <v>594</v>
      </c>
    </row>
    <row r="32" spans="1:5" ht="51">
      <c r="A32" s="38" t="s">
        <v>67</v>
      </c>
      <c r="E32" s="39" t="s">
        <v>161</v>
      </c>
    </row>
    <row r="33" spans="1:5" ht="102">
      <c r="A33" t="s">
        <v>69</v>
      </c>
      <c r="E33" s="37" t="s">
        <v>595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9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0+O11+O32+O101+O126+O139+O152+O201+O242+O247+O300+O333+O354</f>
      </c>
      <c t="s">
        <v>32</v>
      </c>
    </row>
    <row r="3" spans="1:16" ht="15" customHeight="1">
      <c r="A3" t="s">
        <v>12</v>
      </c>
      <c s="12" t="s">
        <v>14</v>
      </c>
      <c s="13" t="s">
        <v>15</v>
      </c>
      <c s="1"/>
      <c s="14" t="s">
        <v>16</v>
      </c>
      <c s="1"/>
      <c s="9"/>
      <c s="8" t="s">
        <v>598</v>
      </c>
      <c s="43">
        <f>0+I11+I32+I101+I126+I139+I152+I201+I242+I247+I300+I333+I354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598</v>
      </c>
      <c s="6"/>
      <c s="18" t="s">
        <v>35</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0+I12+I16+I20+I24+I28</f>
      </c>
      <c>
        <f>0+O12+O16+O20+O24+O28</f>
      </c>
    </row>
    <row r="12" spans="1:16" ht="12.75">
      <c r="A12" s="26" t="s">
        <v>60</v>
      </c>
      <c s="31" t="s">
        <v>39</v>
      </c>
      <c s="31" t="s">
        <v>61</v>
      </c>
      <c s="26" t="s">
        <v>39</v>
      </c>
      <c s="32" t="s">
        <v>62</v>
      </c>
      <c s="33" t="s">
        <v>63</v>
      </c>
      <c s="34">
        <v>21338.554</v>
      </c>
      <c s="35">
        <v>0</v>
      </c>
      <c s="35">
        <f>ROUND(ROUND(H12,2)*ROUND(G12,3),2)</f>
      </c>
      <c s="33" t="s">
        <v>64</v>
      </c>
      <c r="O12">
        <f>(I12*21)/100</f>
      </c>
      <c t="s">
        <v>33</v>
      </c>
    </row>
    <row r="13" spans="1:5" ht="38.25">
      <c r="A13" s="36" t="s">
        <v>65</v>
      </c>
      <c r="E13" s="37" t="s">
        <v>66</v>
      </c>
    </row>
    <row r="14" spans="1:5" ht="165.75">
      <c r="A14" s="38" t="s">
        <v>67</v>
      </c>
      <c r="E14" s="39" t="s">
        <v>601</v>
      </c>
    </row>
    <row r="15" spans="1:5" ht="25.5">
      <c r="A15" t="s">
        <v>69</v>
      </c>
      <c r="E15" s="37" t="s">
        <v>70</v>
      </c>
    </row>
    <row r="16" spans="1:16" ht="12.75">
      <c r="A16" s="26" t="s">
        <v>60</v>
      </c>
      <c s="31" t="s">
        <v>33</v>
      </c>
      <c s="31" t="s">
        <v>61</v>
      </c>
      <c s="26" t="s">
        <v>33</v>
      </c>
      <c s="32" t="s">
        <v>62</v>
      </c>
      <c s="33" t="s">
        <v>63</v>
      </c>
      <c s="34">
        <v>10.365</v>
      </c>
      <c s="35">
        <v>0</v>
      </c>
      <c s="35">
        <f>ROUND(ROUND(H16,2)*ROUND(G16,3),2)</f>
      </c>
      <c s="33" t="s">
        <v>64</v>
      </c>
      <c r="O16">
        <f>(I16*21)/100</f>
      </c>
      <c t="s">
        <v>33</v>
      </c>
    </row>
    <row r="17" spans="1:5" ht="38.25">
      <c r="A17" s="36" t="s">
        <v>65</v>
      </c>
      <c r="E17" s="37" t="s">
        <v>71</v>
      </c>
    </row>
    <row r="18" spans="1:5" ht="178.5">
      <c r="A18" s="38" t="s">
        <v>67</v>
      </c>
      <c r="E18" s="39" t="s">
        <v>602</v>
      </c>
    </row>
    <row r="19" spans="1:5" ht="25.5">
      <c r="A19" t="s">
        <v>69</v>
      </c>
      <c r="E19" s="37" t="s">
        <v>70</v>
      </c>
    </row>
    <row r="20" spans="1:16" ht="12.75">
      <c r="A20" s="26" t="s">
        <v>60</v>
      </c>
      <c s="31" t="s">
        <v>32</v>
      </c>
      <c s="31" t="s">
        <v>61</v>
      </c>
      <c s="26" t="s">
        <v>32</v>
      </c>
      <c s="32" t="s">
        <v>62</v>
      </c>
      <c s="33" t="s">
        <v>63</v>
      </c>
      <c s="34">
        <v>2457.533</v>
      </c>
      <c s="35">
        <v>0</v>
      </c>
      <c s="35">
        <f>ROUND(ROUND(H20,2)*ROUND(G20,3),2)</f>
      </c>
      <c s="33" t="s">
        <v>64</v>
      </c>
      <c r="O20">
        <f>(I20*21)/100</f>
      </c>
      <c t="s">
        <v>33</v>
      </c>
    </row>
    <row r="21" spans="1:5" ht="38.25">
      <c r="A21" s="36" t="s">
        <v>65</v>
      </c>
      <c r="E21" s="37" t="s">
        <v>73</v>
      </c>
    </row>
    <row r="22" spans="1:5" ht="127.5">
      <c r="A22" s="38" t="s">
        <v>67</v>
      </c>
      <c r="E22" s="39" t="s">
        <v>603</v>
      </c>
    </row>
    <row r="23" spans="1:5" ht="25.5">
      <c r="A23" t="s">
        <v>69</v>
      </c>
      <c r="E23" s="37" t="s">
        <v>70</v>
      </c>
    </row>
    <row r="24" spans="1:16" ht="12.75">
      <c r="A24" s="26" t="s">
        <v>60</v>
      </c>
      <c s="31" t="s">
        <v>75</v>
      </c>
      <c s="31" t="s">
        <v>76</v>
      </c>
      <c s="26" t="s">
        <v>77</v>
      </c>
      <c s="32" t="s">
        <v>78</v>
      </c>
      <c s="33" t="s">
        <v>63</v>
      </c>
      <c s="34">
        <v>473.28</v>
      </c>
      <c s="35">
        <v>0</v>
      </c>
      <c s="35">
        <f>ROUND(ROUND(H24,2)*ROUND(G24,3),2)</f>
      </c>
      <c s="33" t="s">
        <v>64</v>
      </c>
      <c r="O24">
        <f>(I24*21)/100</f>
      </c>
      <c t="s">
        <v>33</v>
      </c>
    </row>
    <row r="25" spans="1:5" ht="12.75">
      <c r="A25" s="36" t="s">
        <v>65</v>
      </c>
      <c r="E25" s="37" t="s">
        <v>79</v>
      </c>
    </row>
    <row r="26" spans="1:5" ht="76.5">
      <c r="A26" s="38" t="s">
        <v>67</v>
      </c>
      <c r="E26" s="39" t="s">
        <v>604</v>
      </c>
    </row>
    <row r="27" spans="1:5" ht="25.5">
      <c r="A27" t="s">
        <v>69</v>
      </c>
      <c r="E27" s="37" t="s">
        <v>70</v>
      </c>
    </row>
    <row r="28" spans="1:16" ht="12.75">
      <c r="A28" s="26" t="s">
        <v>60</v>
      </c>
      <c s="31" t="s">
        <v>81</v>
      </c>
      <c s="31" t="s">
        <v>82</v>
      </c>
      <c s="26" t="s">
        <v>77</v>
      </c>
      <c s="32" t="s">
        <v>83</v>
      </c>
      <c s="33" t="s">
        <v>84</v>
      </c>
      <c s="34">
        <v>1</v>
      </c>
      <c s="35">
        <v>0</v>
      </c>
      <c s="35">
        <f>ROUND(ROUND(H28,2)*ROUND(G28,3),2)</f>
      </c>
      <c s="33" t="s">
        <v>64</v>
      </c>
      <c r="O28">
        <f>(I28*21)/100</f>
      </c>
      <c t="s">
        <v>33</v>
      </c>
    </row>
    <row r="29" spans="1:5" ht="25.5">
      <c r="A29" s="36" t="s">
        <v>65</v>
      </c>
      <c r="E29" s="37" t="s">
        <v>85</v>
      </c>
    </row>
    <row r="30" spans="1:5" ht="38.25">
      <c r="A30" s="38" t="s">
        <v>67</v>
      </c>
      <c r="E30" s="39" t="s">
        <v>86</v>
      </c>
    </row>
    <row r="31" spans="1:5" ht="12.75">
      <c r="A31" t="s">
        <v>69</v>
      </c>
      <c r="E31" s="37" t="s">
        <v>87</v>
      </c>
    </row>
    <row r="32" spans="1:18" ht="12.75" customHeight="1">
      <c r="A32" s="6" t="s">
        <v>58</v>
      </c>
      <c s="6"/>
      <c s="41" t="s">
        <v>88</v>
      </c>
      <c s="6"/>
      <c s="29" t="s">
        <v>89</v>
      </c>
      <c s="6"/>
      <c s="6"/>
      <c s="6"/>
      <c s="42">
        <f>0+Q32</f>
      </c>
      <c s="6"/>
      <c r="O32">
        <f>0+R32</f>
      </c>
      <c r="Q32">
        <f>0+I33+I37+I41+I45+I49+I53+I57+I61+I65+I69+I73+I77+I81+I85+I89+I93+I97</f>
      </c>
      <c>
        <f>0+O33+O37+O41+O45+O49+O53+O57+O61+O65+O69+O73+O77+O81+O85+O89+O93+O97</f>
      </c>
    </row>
    <row r="33" spans="1:16" ht="12.75">
      <c r="A33" s="26" t="s">
        <v>60</v>
      </c>
      <c s="31" t="s">
        <v>90</v>
      </c>
      <c s="31" t="s">
        <v>91</v>
      </c>
      <c s="26" t="s">
        <v>39</v>
      </c>
      <c s="32" t="s">
        <v>92</v>
      </c>
      <c s="33" t="s">
        <v>93</v>
      </c>
      <c s="34">
        <v>15150</v>
      </c>
      <c s="35">
        <v>0</v>
      </c>
      <c s="35">
        <f>ROUND(ROUND(H33,2)*ROUND(G33,3),2)</f>
      </c>
      <c s="33" t="s">
        <v>64</v>
      </c>
      <c r="O33">
        <f>(I33*21)/100</f>
      </c>
      <c t="s">
        <v>33</v>
      </c>
    </row>
    <row r="34" spans="1:5" ht="12.75">
      <c r="A34" s="36" t="s">
        <v>65</v>
      </c>
      <c r="E34" s="37" t="s">
        <v>77</v>
      </c>
    </row>
    <row r="35" spans="1:5" ht="165.75">
      <c r="A35" s="38" t="s">
        <v>67</v>
      </c>
      <c r="E35" s="39" t="s">
        <v>605</v>
      </c>
    </row>
    <row r="36" spans="1:5" ht="12.75">
      <c r="A36" t="s">
        <v>69</v>
      </c>
      <c r="E36" s="37" t="s">
        <v>95</v>
      </c>
    </row>
    <row r="37" spans="1:16" ht="25.5">
      <c r="A37" s="26" t="s">
        <v>60</v>
      </c>
      <c s="31" t="s">
        <v>43</v>
      </c>
      <c s="31" t="s">
        <v>96</v>
      </c>
      <c s="26" t="s">
        <v>77</v>
      </c>
      <c s="32" t="s">
        <v>97</v>
      </c>
      <c s="33" t="s">
        <v>98</v>
      </c>
      <c s="34">
        <v>1355.857</v>
      </c>
      <c s="35">
        <v>0</v>
      </c>
      <c s="35">
        <f>ROUND(ROUND(H37,2)*ROUND(G37,3),2)</f>
      </c>
      <c s="33" t="s">
        <v>64</v>
      </c>
      <c r="O37">
        <f>(I37*21)/100</f>
      </c>
      <c t="s">
        <v>33</v>
      </c>
    </row>
    <row r="38" spans="1:5" ht="76.5">
      <c r="A38" s="36" t="s">
        <v>65</v>
      </c>
      <c r="E38" s="37" t="s">
        <v>99</v>
      </c>
    </row>
    <row r="39" spans="1:5" ht="165.75">
      <c r="A39" s="38" t="s">
        <v>67</v>
      </c>
      <c r="E39" s="39" t="s">
        <v>606</v>
      </c>
    </row>
    <row r="40" spans="1:5" ht="63.75">
      <c r="A40" t="s">
        <v>69</v>
      </c>
      <c r="E40" s="37" t="s">
        <v>101</v>
      </c>
    </row>
    <row r="41" spans="1:16" ht="25.5">
      <c r="A41" s="26" t="s">
        <v>60</v>
      </c>
      <c s="31" t="s">
        <v>102</v>
      </c>
      <c s="31" t="s">
        <v>103</v>
      </c>
      <c s="26" t="s">
        <v>39</v>
      </c>
      <c s="32" t="s">
        <v>104</v>
      </c>
      <c s="33" t="s">
        <v>98</v>
      </c>
      <c s="34">
        <v>95.2</v>
      </c>
      <c s="35">
        <v>0</v>
      </c>
      <c s="35">
        <f>ROUND(ROUND(H41,2)*ROUND(G41,3),2)</f>
      </c>
      <c s="33" t="s">
        <v>64</v>
      </c>
      <c r="O41">
        <f>(I41*21)/100</f>
      </c>
      <c t="s">
        <v>33</v>
      </c>
    </row>
    <row r="42" spans="1:5" ht="12.75">
      <c r="A42" s="36" t="s">
        <v>65</v>
      </c>
      <c r="E42" s="37" t="s">
        <v>105</v>
      </c>
    </row>
    <row r="43" spans="1:5" ht="102">
      <c r="A43" s="38" t="s">
        <v>67</v>
      </c>
      <c r="E43" s="39" t="s">
        <v>607</v>
      </c>
    </row>
    <row r="44" spans="1:5" ht="63.75">
      <c r="A44" t="s">
        <v>69</v>
      </c>
      <c r="E44" s="37" t="s">
        <v>101</v>
      </c>
    </row>
    <row r="45" spans="1:16" ht="25.5">
      <c r="A45" s="26" t="s">
        <v>60</v>
      </c>
      <c s="31" t="s">
        <v>107</v>
      </c>
      <c s="31" t="s">
        <v>103</v>
      </c>
      <c s="26" t="s">
        <v>33</v>
      </c>
      <c s="32" t="s">
        <v>104</v>
      </c>
      <c s="33" t="s">
        <v>98</v>
      </c>
      <c s="34">
        <v>197.2</v>
      </c>
      <c s="35">
        <v>0</v>
      </c>
      <c s="35">
        <f>ROUND(ROUND(H45,2)*ROUND(G45,3),2)</f>
      </c>
      <c s="33" t="s">
        <v>64</v>
      </c>
      <c r="O45">
        <f>(I45*21)/100</f>
      </c>
      <c t="s">
        <v>33</v>
      </c>
    </row>
    <row r="46" spans="1:5" ht="25.5">
      <c r="A46" s="36" t="s">
        <v>65</v>
      </c>
      <c r="E46" s="37" t="s">
        <v>108</v>
      </c>
    </row>
    <row r="47" spans="1:5" ht="89.25">
      <c r="A47" s="38" t="s">
        <v>67</v>
      </c>
      <c r="E47" s="39" t="s">
        <v>608</v>
      </c>
    </row>
    <row r="48" spans="1:5" ht="63.75">
      <c r="A48" t="s">
        <v>69</v>
      </c>
      <c r="E48" s="37" t="s">
        <v>101</v>
      </c>
    </row>
    <row r="49" spans="1:16" ht="25.5">
      <c r="A49" s="26" t="s">
        <v>60</v>
      </c>
      <c s="31" t="s">
        <v>32</v>
      </c>
      <c s="31" t="s">
        <v>115</v>
      </c>
      <c s="26" t="s">
        <v>77</v>
      </c>
      <c s="32" t="s">
        <v>116</v>
      </c>
      <c s="33" t="s">
        <v>98</v>
      </c>
      <c s="34">
        <v>1024.481</v>
      </c>
      <c s="35">
        <v>0</v>
      </c>
      <c s="35">
        <f>ROUND(ROUND(H49,2)*ROUND(G49,3),2)</f>
      </c>
      <c s="33" t="s">
        <v>64</v>
      </c>
      <c r="O49">
        <f>(I49*21)/100</f>
      </c>
      <c t="s">
        <v>33</v>
      </c>
    </row>
    <row r="50" spans="1:5" ht="12.75">
      <c r="A50" s="36" t="s">
        <v>65</v>
      </c>
      <c r="E50" s="37" t="s">
        <v>77</v>
      </c>
    </row>
    <row r="51" spans="1:5" ht="89.25">
      <c r="A51" s="38" t="s">
        <v>67</v>
      </c>
      <c r="E51" s="39" t="s">
        <v>609</v>
      </c>
    </row>
    <row r="52" spans="1:5" ht="63.75">
      <c r="A52" t="s">
        <v>69</v>
      </c>
      <c r="E52" s="37" t="s">
        <v>101</v>
      </c>
    </row>
    <row r="53" spans="1:16" ht="12.75">
      <c r="A53" s="26" t="s">
        <v>60</v>
      </c>
      <c s="31" t="s">
        <v>118</v>
      </c>
      <c s="31" t="s">
        <v>119</v>
      </c>
      <c s="26" t="s">
        <v>77</v>
      </c>
      <c s="32" t="s">
        <v>120</v>
      </c>
      <c s="33" t="s">
        <v>93</v>
      </c>
      <c s="34">
        <v>13830.977</v>
      </c>
      <c s="35">
        <v>0</v>
      </c>
      <c s="35">
        <f>ROUND(ROUND(H53,2)*ROUND(G53,3),2)</f>
      </c>
      <c s="33" t="s">
        <v>64</v>
      </c>
      <c r="O53">
        <f>(I53*21)/100</f>
      </c>
      <c t="s">
        <v>33</v>
      </c>
    </row>
    <row r="54" spans="1:5" ht="25.5">
      <c r="A54" s="36" t="s">
        <v>65</v>
      </c>
      <c r="E54" s="37" t="s">
        <v>121</v>
      </c>
    </row>
    <row r="55" spans="1:5" ht="102">
      <c r="A55" s="38" t="s">
        <v>67</v>
      </c>
      <c r="E55" s="39" t="s">
        <v>610</v>
      </c>
    </row>
    <row r="56" spans="1:5" ht="12.75">
      <c r="A56" t="s">
        <v>69</v>
      </c>
      <c r="E56" s="37" t="s">
        <v>123</v>
      </c>
    </row>
    <row r="57" spans="1:16" ht="12.75">
      <c r="A57" s="26" t="s">
        <v>60</v>
      </c>
      <c s="31" t="s">
        <v>127</v>
      </c>
      <c s="31" t="s">
        <v>124</v>
      </c>
      <c s="26" t="s">
        <v>33</v>
      </c>
      <c s="32" t="s">
        <v>125</v>
      </c>
      <c s="33" t="s">
        <v>98</v>
      </c>
      <c s="34">
        <v>928.772</v>
      </c>
      <c s="35">
        <v>0</v>
      </c>
      <c s="35">
        <f>ROUND(ROUND(H57,2)*ROUND(G57,3),2)</f>
      </c>
      <c s="33" t="s">
        <v>64</v>
      </c>
      <c r="O57">
        <f>(I57*21)/100</f>
      </c>
      <c t="s">
        <v>33</v>
      </c>
    </row>
    <row r="58" spans="1:5" ht="12.75">
      <c r="A58" s="36" t="s">
        <v>65</v>
      </c>
      <c r="E58" s="37" t="s">
        <v>77</v>
      </c>
    </row>
    <row r="59" spans="1:5" ht="153">
      <c r="A59" s="38" t="s">
        <v>67</v>
      </c>
      <c r="E59" s="39" t="s">
        <v>611</v>
      </c>
    </row>
    <row r="60" spans="1:5" ht="63.75">
      <c r="A60" t="s">
        <v>69</v>
      </c>
      <c r="E60" s="37" t="s">
        <v>101</v>
      </c>
    </row>
    <row r="61" spans="1:16" ht="12.75">
      <c r="A61" s="26" t="s">
        <v>60</v>
      </c>
      <c s="31" t="s">
        <v>129</v>
      </c>
      <c s="31" t="s">
        <v>130</v>
      </c>
      <c s="26" t="s">
        <v>77</v>
      </c>
      <c s="32" t="s">
        <v>131</v>
      </c>
      <c s="33" t="s">
        <v>98</v>
      </c>
      <c s="34">
        <v>1586.35</v>
      </c>
      <c s="35">
        <v>0</v>
      </c>
      <c s="35">
        <f>ROUND(ROUND(H61,2)*ROUND(G61,3),2)</f>
      </c>
      <c s="33" t="s">
        <v>64</v>
      </c>
      <c r="O61">
        <f>(I61*21)/100</f>
      </c>
      <c t="s">
        <v>33</v>
      </c>
    </row>
    <row r="62" spans="1:5" ht="12.75">
      <c r="A62" s="36" t="s">
        <v>65</v>
      </c>
      <c r="E62" s="37" t="s">
        <v>77</v>
      </c>
    </row>
    <row r="63" spans="1:5" ht="51">
      <c r="A63" s="38" t="s">
        <v>67</v>
      </c>
      <c r="E63" s="39" t="s">
        <v>612</v>
      </c>
    </row>
    <row r="64" spans="1:5" ht="38.25">
      <c r="A64" t="s">
        <v>69</v>
      </c>
      <c r="E64" s="37" t="s">
        <v>133</v>
      </c>
    </row>
    <row r="65" spans="1:16" ht="12.75">
      <c r="A65" s="26" t="s">
        <v>60</v>
      </c>
      <c s="31" t="s">
        <v>134</v>
      </c>
      <c s="31" t="s">
        <v>135</v>
      </c>
      <c s="26" t="s">
        <v>77</v>
      </c>
      <c s="32" t="s">
        <v>136</v>
      </c>
      <c s="33" t="s">
        <v>98</v>
      </c>
      <c s="34">
        <v>1586.35</v>
      </c>
      <c s="35">
        <v>0</v>
      </c>
      <c s="35">
        <f>ROUND(ROUND(H65,2)*ROUND(G65,3),2)</f>
      </c>
      <c s="33" t="s">
        <v>64</v>
      </c>
      <c r="O65">
        <f>(I65*21)/100</f>
      </c>
      <c t="s">
        <v>33</v>
      </c>
    </row>
    <row r="66" spans="1:5" ht="12.75">
      <c r="A66" s="36" t="s">
        <v>65</v>
      </c>
      <c r="E66" s="37" t="s">
        <v>77</v>
      </c>
    </row>
    <row r="67" spans="1:5" ht="51">
      <c r="A67" s="38" t="s">
        <v>67</v>
      </c>
      <c r="E67" s="39" t="s">
        <v>613</v>
      </c>
    </row>
    <row r="68" spans="1:5" ht="38.25">
      <c r="A68" t="s">
        <v>69</v>
      </c>
      <c r="E68" s="37" t="s">
        <v>133</v>
      </c>
    </row>
    <row r="69" spans="1:16" ht="12.75">
      <c r="A69" s="26" t="s">
        <v>60</v>
      </c>
      <c s="31" t="s">
        <v>138</v>
      </c>
      <c s="31" t="s">
        <v>139</v>
      </c>
      <c s="26" t="s">
        <v>77</v>
      </c>
      <c s="32" t="s">
        <v>140</v>
      </c>
      <c s="33" t="s">
        <v>98</v>
      </c>
      <c s="34">
        <v>6817</v>
      </c>
      <c s="35">
        <v>0</v>
      </c>
      <c s="35">
        <f>ROUND(ROUND(H69,2)*ROUND(G69,3),2)</f>
      </c>
      <c s="33" t="s">
        <v>64</v>
      </c>
      <c r="O69">
        <f>(I69*21)/100</f>
      </c>
      <c t="s">
        <v>33</v>
      </c>
    </row>
    <row r="70" spans="1:5" ht="12.75">
      <c r="A70" s="36" t="s">
        <v>65</v>
      </c>
      <c r="E70" s="37" t="s">
        <v>77</v>
      </c>
    </row>
    <row r="71" spans="1:5" ht="63.75">
      <c r="A71" s="38" t="s">
        <v>67</v>
      </c>
      <c r="E71" s="39" t="s">
        <v>614</v>
      </c>
    </row>
    <row r="72" spans="1:5" ht="369.75">
      <c r="A72" t="s">
        <v>69</v>
      </c>
      <c r="E72" s="37" t="s">
        <v>142</v>
      </c>
    </row>
    <row r="73" spans="1:16" ht="12.75">
      <c r="A73" s="26" t="s">
        <v>60</v>
      </c>
      <c s="31" t="s">
        <v>143</v>
      </c>
      <c s="31" t="s">
        <v>144</v>
      </c>
      <c s="26" t="s">
        <v>77</v>
      </c>
      <c s="32" t="s">
        <v>145</v>
      </c>
      <c s="33" t="s">
        <v>93</v>
      </c>
      <c s="34">
        <v>1936.59</v>
      </c>
      <c s="35">
        <v>0</v>
      </c>
      <c s="35">
        <f>ROUND(ROUND(H73,2)*ROUND(G73,3),2)</f>
      </c>
      <c s="33" t="s">
        <v>64</v>
      </c>
      <c r="O73">
        <f>(I73*21)/100</f>
      </c>
      <c t="s">
        <v>33</v>
      </c>
    </row>
    <row r="74" spans="1:5" ht="12.75">
      <c r="A74" s="36" t="s">
        <v>65</v>
      </c>
      <c r="E74" s="37" t="s">
        <v>77</v>
      </c>
    </row>
    <row r="75" spans="1:5" ht="76.5">
      <c r="A75" s="38" t="s">
        <v>67</v>
      </c>
      <c r="E75" s="39" t="s">
        <v>615</v>
      </c>
    </row>
    <row r="76" spans="1:5" ht="63.75">
      <c r="A76" t="s">
        <v>69</v>
      </c>
      <c r="E76" s="37" t="s">
        <v>147</v>
      </c>
    </row>
    <row r="77" spans="1:16" ht="12.75">
      <c r="A77" s="26" t="s">
        <v>60</v>
      </c>
      <c s="31" t="s">
        <v>148</v>
      </c>
      <c s="31" t="s">
        <v>149</v>
      </c>
      <c s="26" t="s">
        <v>77</v>
      </c>
      <c s="32" t="s">
        <v>150</v>
      </c>
      <c s="33" t="s">
        <v>98</v>
      </c>
      <c s="34">
        <v>418</v>
      </c>
      <c s="35">
        <v>0</v>
      </c>
      <c s="35">
        <f>ROUND(ROUND(H77,2)*ROUND(G77,3),2)</f>
      </c>
      <c s="33" t="s">
        <v>64</v>
      </c>
      <c r="O77">
        <f>(I77*21)/100</f>
      </c>
      <c t="s">
        <v>33</v>
      </c>
    </row>
    <row r="78" spans="1:5" ht="12.75">
      <c r="A78" s="36" t="s">
        <v>65</v>
      </c>
      <c r="E78" s="37" t="s">
        <v>77</v>
      </c>
    </row>
    <row r="79" spans="1:5" ht="63.75">
      <c r="A79" s="38" t="s">
        <v>67</v>
      </c>
      <c r="E79" s="39" t="s">
        <v>616</v>
      </c>
    </row>
    <row r="80" spans="1:5" ht="280.5">
      <c r="A80" t="s">
        <v>69</v>
      </c>
      <c r="E80" s="37" t="s">
        <v>152</v>
      </c>
    </row>
    <row r="81" spans="1:16" ht="12.75">
      <c r="A81" s="26" t="s">
        <v>60</v>
      </c>
      <c s="31" t="s">
        <v>153</v>
      </c>
      <c s="31" t="s">
        <v>154</v>
      </c>
      <c s="26" t="s">
        <v>77</v>
      </c>
      <c s="32" t="s">
        <v>155</v>
      </c>
      <c s="33" t="s">
        <v>98</v>
      </c>
      <c s="34">
        <v>278.718</v>
      </c>
      <c s="35">
        <v>0</v>
      </c>
      <c s="35">
        <f>ROUND(ROUND(H81,2)*ROUND(G81,3),2)</f>
      </c>
      <c s="33" t="s">
        <v>64</v>
      </c>
      <c r="O81">
        <f>(I81*21)/100</f>
      </c>
      <c t="s">
        <v>33</v>
      </c>
    </row>
    <row r="82" spans="1:5" ht="12.75">
      <c r="A82" s="36" t="s">
        <v>65</v>
      </c>
      <c r="E82" s="37" t="s">
        <v>77</v>
      </c>
    </row>
    <row r="83" spans="1:5" ht="63.75">
      <c r="A83" s="38" t="s">
        <v>67</v>
      </c>
      <c r="E83" s="39" t="s">
        <v>617</v>
      </c>
    </row>
    <row r="84" spans="1:5" ht="242.25">
      <c r="A84" t="s">
        <v>69</v>
      </c>
      <c r="E84" s="37" t="s">
        <v>157</v>
      </c>
    </row>
    <row r="85" spans="1:16" ht="12.75">
      <c r="A85" s="26" t="s">
        <v>60</v>
      </c>
      <c s="31" t="s">
        <v>158</v>
      </c>
      <c s="31" t="s">
        <v>159</v>
      </c>
      <c s="26" t="s">
        <v>77</v>
      </c>
      <c s="32" t="s">
        <v>160</v>
      </c>
      <c s="33" t="s">
        <v>93</v>
      </c>
      <c s="34">
        <v>13893</v>
      </c>
      <c s="35">
        <v>0</v>
      </c>
      <c s="35">
        <f>ROUND(ROUND(H85,2)*ROUND(G85,3),2)</f>
      </c>
      <c s="33" t="s">
        <v>64</v>
      </c>
      <c r="O85">
        <f>(I85*21)/100</f>
      </c>
      <c t="s">
        <v>33</v>
      </c>
    </row>
    <row r="86" spans="1:5" ht="12.75">
      <c r="A86" s="36" t="s">
        <v>65</v>
      </c>
      <c r="E86" s="37" t="s">
        <v>77</v>
      </c>
    </row>
    <row r="87" spans="1:5" ht="51">
      <c r="A87" s="38" t="s">
        <v>67</v>
      </c>
      <c r="E87" s="39" t="s">
        <v>618</v>
      </c>
    </row>
    <row r="88" spans="1:5" ht="25.5">
      <c r="A88" t="s">
        <v>69</v>
      </c>
      <c r="E88" s="37" t="s">
        <v>162</v>
      </c>
    </row>
    <row r="89" spans="1:16" ht="12.75">
      <c r="A89" s="26" t="s">
        <v>60</v>
      </c>
      <c s="31" t="s">
        <v>163</v>
      </c>
      <c s="31" t="s">
        <v>164</v>
      </c>
      <c s="26" t="s">
        <v>77</v>
      </c>
      <c s="32" t="s">
        <v>165</v>
      </c>
      <c s="33" t="s">
        <v>93</v>
      </c>
      <c s="34">
        <v>15150</v>
      </c>
      <c s="35">
        <v>0</v>
      </c>
      <c s="35">
        <f>ROUND(ROUND(H89,2)*ROUND(G89,3),2)</f>
      </c>
      <c s="33" t="s">
        <v>64</v>
      </c>
      <c r="O89">
        <f>(I89*21)/100</f>
      </c>
      <c t="s">
        <v>33</v>
      </c>
    </row>
    <row r="90" spans="1:5" ht="12.75">
      <c r="A90" s="36" t="s">
        <v>65</v>
      </c>
      <c r="E90" s="37" t="s">
        <v>77</v>
      </c>
    </row>
    <row r="91" spans="1:5" ht="127.5">
      <c r="A91" s="38" t="s">
        <v>67</v>
      </c>
      <c r="E91" s="39" t="s">
        <v>619</v>
      </c>
    </row>
    <row r="92" spans="1:5" ht="38.25">
      <c r="A92" t="s">
        <v>69</v>
      </c>
      <c r="E92" s="37" t="s">
        <v>167</v>
      </c>
    </row>
    <row r="93" spans="1:16" ht="12.75">
      <c r="A93" s="26" t="s">
        <v>60</v>
      </c>
      <c s="31" t="s">
        <v>168</v>
      </c>
      <c s="31" t="s">
        <v>164</v>
      </c>
      <c s="26" t="s">
        <v>33</v>
      </c>
      <c s="32" t="s">
        <v>165</v>
      </c>
      <c s="33" t="s">
        <v>93</v>
      </c>
      <c s="34">
        <v>15863.5</v>
      </c>
      <c s="35">
        <v>0</v>
      </c>
      <c s="35">
        <f>ROUND(ROUND(H93,2)*ROUND(G93,3),2)</f>
      </c>
      <c s="33" t="s">
        <v>64</v>
      </c>
      <c r="O93">
        <f>(I93*21)/100</f>
      </c>
      <c t="s">
        <v>33</v>
      </c>
    </row>
    <row r="94" spans="1:5" ht="12.75">
      <c r="A94" s="36" t="s">
        <v>65</v>
      </c>
      <c r="E94" s="37" t="s">
        <v>77</v>
      </c>
    </row>
    <row r="95" spans="1:5" ht="51">
      <c r="A95" s="38" t="s">
        <v>67</v>
      </c>
      <c r="E95" s="39" t="s">
        <v>620</v>
      </c>
    </row>
    <row r="96" spans="1:5" ht="38.25">
      <c r="A96" t="s">
        <v>69</v>
      </c>
      <c r="E96" s="37" t="s">
        <v>167</v>
      </c>
    </row>
    <row r="97" spans="1:16" ht="12.75">
      <c r="A97" s="26" t="s">
        <v>60</v>
      </c>
      <c s="31" t="s">
        <v>170</v>
      </c>
      <c s="31" t="s">
        <v>171</v>
      </c>
      <c s="26" t="s">
        <v>77</v>
      </c>
      <c s="32" t="s">
        <v>172</v>
      </c>
      <c s="33" t="s">
        <v>93</v>
      </c>
      <c s="34">
        <v>15150</v>
      </c>
      <c s="35">
        <v>0</v>
      </c>
      <c s="35">
        <f>ROUND(ROUND(H97,2)*ROUND(G97,3),2)</f>
      </c>
      <c s="33" t="s">
        <v>64</v>
      </c>
      <c r="O97">
        <f>(I97*21)/100</f>
      </c>
      <c t="s">
        <v>33</v>
      </c>
    </row>
    <row r="98" spans="1:5" ht="12.75">
      <c r="A98" s="36" t="s">
        <v>65</v>
      </c>
      <c r="E98" s="37" t="s">
        <v>77</v>
      </c>
    </row>
    <row r="99" spans="1:5" ht="114.75">
      <c r="A99" s="38" t="s">
        <v>67</v>
      </c>
      <c r="E99" s="39" t="s">
        <v>621</v>
      </c>
    </row>
    <row r="100" spans="1:5" ht="25.5">
      <c r="A100" t="s">
        <v>69</v>
      </c>
      <c r="E100" s="37" t="s">
        <v>174</v>
      </c>
    </row>
    <row r="101" spans="1:18" ht="12.75" customHeight="1">
      <c r="A101" s="6" t="s">
        <v>58</v>
      </c>
      <c s="6"/>
      <c s="41" t="s">
        <v>175</v>
      </c>
      <c s="6"/>
      <c s="29" t="s">
        <v>176</v>
      </c>
      <c s="6"/>
      <c s="6"/>
      <c s="6"/>
      <c s="42">
        <f>0+Q101</f>
      </c>
      <c s="6"/>
      <c r="O101">
        <f>0+R101</f>
      </c>
      <c r="Q101">
        <f>0+I102+I106+I110+I114+I118+I122</f>
      </c>
      <c>
        <f>0+O102+O106+O110+O114+O118+O122</f>
      </c>
    </row>
    <row r="102" spans="1:16" ht="12.75">
      <c r="A102" s="26" t="s">
        <v>60</v>
      </c>
      <c s="31" t="s">
        <v>32</v>
      </c>
      <c s="31" t="s">
        <v>183</v>
      </c>
      <c s="26" t="s">
        <v>77</v>
      </c>
      <c s="32" t="s">
        <v>184</v>
      </c>
      <c s="33" t="s">
        <v>98</v>
      </c>
      <c s="34">
        <v>53.04</v>
      </c>
      <c s="35">
        <v>0</v>
      </c>
      <c s="35">
        <f>ROUND(ROUND(H102,2)*ROUND(G102,3),2)</f>
      </c>
      <c s="33" t="s">
        <v>64</v>
      </c>
      <c r="O102">
        <f>(I102*21)/100</f>
      </c>
      <c t="s">
        <v>33</v>
      </c>
    </row>
    <row r="103" spans="1:5" ht="12.75">
      <c r="A103" s="36" t="s">
        <v>65</v>
      </c>
      <c r="E103" s="37" t="s">
        <v>77</v>
      </c>
    </row>
    <row r="104" spans="1:5" ht="409.5">
      <c r="A104" s="38" t="s">
        <v>67</v>
      </c>
      <c r="E104" s="39" t="s">
        <v>622</v>
      </c>
    </row>
    <row r="105" spans="1:5" ht="369.75">
      <c r="A105" t="s">
        <v>69</v>
      </c>
      <c r="E105" s="37" t="s">
        <v>142</v>
      </c>
    </row>
    <row r="106" spans="1:16" ht="25.5">
      <c r="A106" s="26" t="s">
        <v>60</v>
      </c>
      <c s="31" t="s">
        <v>43</v>
      </c>
      <c s="31" t="s">
        <v>186</v>
      </c>
      <c s="26" t="s">
        <v>77</v>
      </c>
      <c s="32" t="s">
        <v>187</v>
      </c>
      <c s="33" t="s">
        <v>98</v>
      </c>
      <c s="34">
        <v>58.357</v>
      </c>
      <c s="35">
        <v>0</v>
      </c>
      <c s="35">
        <f>ROUND(ROUND(H106,2)*ROUND(G106,3),2)</f>
      </c>
      <c s="33" t="s">
        <v>64</v>
      </c>
      <c r="O106">
        <f>(I106*21)/100</f>
      </c>
      <c t="s">
        <v>33</v>
      </c>
    </row>
    <row r="107" spans="1:5" ht="12.75">
      <c r="A107" s="36" t="s">
        <v>65</v>
      </c>
      <c r="E107" s="37" t="s">
        <v>188</v>
      </c>
    </row>
    <row r="108" spans="1:5" ht="409.5">
      <c r="A108" s="38" t="s">
        <v>67</v>
      </c>
      <c r="E108" s="39" t="s">
        <v>623</v>
      </c>
    </row>
    <row r="109" spans="1:5" ht="318.75">
      <c r="A109" t="s">
        <v>69</v>
      </c>
      <c r="E109" s="37" t="s">
        <v>190</v>
      </c>
    </row>
    <row r="110" spans="1:16" ht="25.5">
      <c r="A110" s="26" t="s">
        <v>60</v>
      </c>
      <c s="31" t="s">
        <v>45</v>
      </c>
      <c s="31" t="s">
        <v>191</v>
      </c>
      <c s="26" t="s">
        <v>77</v>
      </c>
      <c s="32" t="s">
        <v>192</v>
      </c>
      <c s="33" t="s">
        <v>98</v>
      </c>
      <c s="34">
        <v>629.74</v>
      </c>
      <c s="35">
        <v>0</v>
      </c>
      <c s="35">
        <f>ROUND(ROUND(H110,2)*ROUND(G110,3),2)</f>
      </c>
      <c s="33" t="s">
        <v>64</v>
      </c>
      <c r="O110">
        <f>(I110*21)/100</f>
      </c>
      <c t="s">
        <v>33</v>
      </c>
    </row>
    <row r="111" spans="1:5" ht="12.75">
      <c r="A111" s="36" t="s">
        <v>65</v>
      </c>
      <c r="E111" s="37" t="s">
        <v>188</v>
      </c>
    </row>
    <row r="112" spans="1:5" ht="409.5">
      <c r="A112" s="38" t="s">
        <v>67</v>
      </c>
      <c r="E112" s="39" t="s">
        <v>624</v>
      </c>
    </row>
    <row r="113" spans="1:5" ht="318.75">
      <c r="A113" t="s">
        <v>69</v>
      </c>
      <c r="E113" s="37" t="s">
        <v>190</v>
      </c>
    </row>
    <row r="114" spans="1:16" ht="12.75">
      <c r="A114" s="26" t="s">
        <v>60</v>
      </c>
      <c s="31" t="s">
        <v>47</v>
      </c>
      <c s="31" t="s">
        <v>194</v>
      </c>
      <c s="26" t="s">
        <v>39</v>
      </c>
      <c s="32" t="s">
        <v>195</v>
      </c>
      <c s="33" t="s">
        <v>98</v>
      </c>
      <c s="34">
        <v>28.068</v>
      </c>
      <c s="35">
        <v>0</v>
      </c>
      <c s="35">
        <f>ROUND(ROUND(H114,2)*ROUND(G114,3),2)</f>
      </c>
      <c s="33" t="s">
        <v>64</v>
      </c>
      <c r="O114">
        <f>(I114*21)/100</f>
      </c>
      <c t="s">
        <v>33</v>
      </c>
    </row>
    <row r="115" spans="1:5" ht="12.75">
      <c r="A115" s="36" t="s">
        <v>65</v>
      </c>
      <c r="E115" s="37" t="s">
        <v>77</v>
      </c>
    </row>
    <row r="116" spans="1:5" ht="409.5">
      <c r="A116" s="38" t="s">
        <v>67</v>
      </c>
      <c r="E116" s="39" t="s">
        <v>625</v>
      </c>
    </row>
    <row r="117" spans="1:5" ht="229.5">
      <c r="A117" t="s">
        <v>69</v>
      </c>
      <c r="E117" s="37" t="s">
        <v>197</v>
      </c>
    </row>
    <row r="118" spans="1:16" ht="12.75">
      <c r="A118" s="26" t="s">
        <v>60</v>
      </c>
      <c s="31" t="s">
        <v>198</v>
      </c>
      <c s="31" t="s">
        <v>194</v>
      </c>
      <c s="26" t="s">
        <v>33</v>
      </c>
      <c s="32" t="s">
        <v>195</v>
      </c>
      <c s="33" t="s">
        <v>98</v>
      </c>
      <c s="34">
        <v>317.6</v>
      </c>
      <c s="35">
        <v>0</v>
      </c>
      <c s="35">
        <f>ROUND(ROUND(H118,2)*ROUND(G118,3),2)</f>
      </c>
      <c s="33" t="s">
        <v>64</v>
      </c>
      <c r="O118">
        <f>(I118*21)/100</f>
      </c>
      <c t="s">
        <v>33</v>
      </c>
    </row>
    <row r="119" spans="1:5" ht="12.75">
      <c r="A119" s="36" t="s">
        <v>65</v>
      </c>
      <c r="E119" s="37" t="s">
        <v>77</v>
      </c>
    </row>
    <row r="120" spans="1:5" ht="331.5">
      <c r="A120" s="38" t="s">
        <v>67</v>
      </c>
      <c r="E120" s="39" t="s">
        <v>626</v>
      </c>
    </row>
    <row r="121" spans="1:5" ht="229.5">
      <c r="A121" t="s">
        <v>69</v>
      </c>
      <c r="E121" s="37" t="s">
        <v>197</v>
      </c>
    </row>
    <row r="122" spans="1:16" ht="12.75">
      <c r="A122" s="26" t="s">
        <v>60</v>
      </c>
      <c s="31" t="s">
        <v>200</v>
      </c>
      <c s="31" t="s">
        <v>201</v>
      </c>
      <c s="26" t="s">
        <v>77</v>
      </c>
      <c s="32" t="s">
        <v>202</v>
      </c>
      <c s="33" t="s">
        <v>98</v>
      </c>
      <c s="34">
        <v>388.707</v>
      </c>
      <c s="35">
        <v>0</v>
      </c>
      <c s="35">
        <f>ROUND(ROUND(H122,2)*ROUND(G122,3),2)</f>
      </c>
      <c s="33" t="s">
        <v>64</v>
      </c>
      <c r="O122">
        <f>(I122*21)/100</f>
      </c>
      <c t="s">
        <v>33</v>
      </c>
    </row>
    <row r="123" spans="1:5" ht="12.75">
      <c r="A123" s="36" t="s">
        <v>65</v>
      </c>
      <c r="E123" s="37" t="s">
        <v>77</v>
      </c>
    </row>
    <row r="124" spans="1:5" ht="409.5">
      <c r="A124" s="38" t="s">
        <v>67</v>
      </c>
      <c r="E124" s="39" t="s">
        <v>627</v>
      </c>
    </row>
    <row r="125" spans="1:5" ht="293.25">
      <c r="A125" t="s">
        <v>69</v>
      </c>
      <c r="E125" s="37" t="s">
        <v>204</v>
      </c>
    </row>
    <row r="126" spans="1:18" ht="12.75" customHeight="1">
      <c r="A126" s="6" t="s">
        <v>58</v>
      </c>
      <c s="6"/>
      <c s="41" t="s">
        <v>205</v>
      </c>
      <c s="6"/>
      <c s="29" t="s">
        <v>206</v>
      </c>
      <c s="6"/>
      <c s="6"/>
      <c s="6"/>
      <c s="42">
        <f>0+Q126</f>
      </c>
      <c s="6"/>
      <c r="O126">
        <f>0+R126</f>
      </c>
      <c r="Q126">
        <f>0+I127+I131+I135</f>
      </c>
      <c>
        <f>0+O127+O131+O135</f>
      </c>
    </row>
    <row r="127" spans="1:16" ht="25.5">
      <c r="A127" s="26" t="s">
        <v>60</v>
      </c>
      <c s="31" t="s">
        <v>207</v>
      </c>
      <c s="31" t="s">
        <v>208</v>
      </c>
      <c s="26" t="s">
        <v>77</v>
      </c>
      <c s="32" t="s">
        <v>209</v>
      </c>
      <c s="33" t="s">
        <v>210</v>
      </c>
      <c s="34">
        <v>26030.4</v>
      </c>
      <c s="35">
        <v>0</v>
      </c>
      <c s="35">
        <f>ROUND(ROUND(H127,2)*ROUND(G127,3),2)</f>
      </c>
      <c s="33" t="s">
        <v>64</v>
      </c>
      <c r="O127">
        <f>(I127*21)/100</f>
      </c>
      <c t="s">
        <v>33</v>
      </c>
    </row>
    <row r="128" spans="1:5" ht="12.75">
      <c r="A128" s="36" t="s">
        <v>65</v>
      </c>
      <c r="E128" s="37" t="s">
        <v>211</v>
      </c>
    </row>
    <row r="129" spans="1:5" ht="76.5">
      <c r="A129" s="38" t="s">
        <v>67</v>
      </c>
      <c r="E129" s="39" t="s">
        <v>628</v>
      </c>
    </row>
    <row r="130" spans="1:5" ht="25.5">
      <c r="A130" t="s">
        <v>69</v>
      </c>
      <c r="E130" s="37" t="s">
        <v>213</v>
      </c>
    </row>
    <row r="131" spans="1:16" ht="12.75">
      <c r="A131" s="26" t="s">
        <v>60</v>
      </c>
      <c s="31" t="s">
        <v>214</v>
      </c>
      <c s="31" t="s">
        <v>215</v>
      </c>
      <c s="26" t="s">
        <v>77</v>
      </c>
      <c s="32" t="s">
        <v>216</v>
      </c>
      <c s="33" t="s">
        <v>210</v>
      </c>
      <c s="34">
        <v>69887.4</v>
      </c>
      <c s="35">
        <v>0</v>
      </c>
      <c s="35">
        <f>ROUND(ROUND(H131,2)*ROUND(G131,3),2)</f>
      </c>
      <c s="33" t="s">
        <v>64</v>
      </c>
      <c r="O131">
        <f>(I131*21)/100</f>
      </c>
      <c t="s">
        <v>33</v>
      </c>
    </row>
    <row r="132" spans="1:5" ht="12.75">
      <c r="A132" s="36" t="s">
        <v>65</v>
      </c>
      <c r="E132" s="37" t="s">
        <v>211</v>
      </c>
    </row>
    <row r="133" spans="1:5" ht="76.5">
      <c r="A133" s="38" t="s">
        <v>67</v>
      </c>
      <c r="E133" s="39" t="s">
        <v>629</v>
      </c>
    </row>
    <row r="134" spans="1:5" ht="25.5">
      <c r="A134" t="s">
        <v>69</v>
      </c>
      <c r="E134" s="37" t="s">
        <v>213</v>
      </c>
    </row>
    <row r="135" spans="1:16" ht="12.75">
      <c r="A135" s="26" t="s">
        <v>60</v>
      </c>
      <c s="31" t="s">
        <v>218</v>
      </c>
      <c s="31" t="s">
        <v>219</v>
      </c>
      <c s="26" t="s">
        <v>77</v>
      </c>
      <c s="32" t="s">
        <v>220</v>
      </c>
      <c s="33" t="s">
        <v>221</v>
      </c>
      <c s="34">
        <v>36420</v>
      </c>
      <c s="35">
        <v>0</v>
      </c>
      <c s="35">
        <f>ROUND(ROUND(H135,2)*ROUND(G135,3),2)</f>
      </c>
      <c s="33" t="s">
        <v>64</v>
      </c>
      <c r="O135">
        <f>(I135*21)/100</f>
      </c>
      <c t="s">
        <v>33</v>
      </c>
    </row>
    <row r="136" spans="1:5" ht="12.75">
      <c r="A136" s="36" t="s">
        <v>65</v>
      </c>
      <c r="E136" s="37" t="s">
        <v>77</v>
      </c>
    </row>
    <row r="137" spans="1:5" ht="25.5">
      <c r="A137" s="38" t="s">
        <v>67</v>
      </c>
      <c r="E137" s="39" t="s">
        <v>222</v>
      </c>
    </row>
    <row r="138" spans="1:5" ht="25.5">
      <c r="A138" t="s">
        <v>69</v>
      </c>
      <c r="E138" s="37" t="s">
        <v>223</v>
      </c>
    </row>
    <row r="139" spans="1:18" ht="12.75" customHeight="1">
      <c r="A139" s="6" t="s">
        <v>58</v>
      </c>
      <c s="6"/>
      <c s="41" t="s">
        <v>33</v>
      </c>
      <c s="6"/>
      <c s="29" t="s">
        <v>224</v>
      </c>
      <c s="6"/>
      <c s="6"/>
      <c s="6"/>
      <c s="42">
        <f>0+Q139</f>
      </c>
      <c s="6"/>
      <c r="O139">
        <f>0+R139</f>
      </c>
      <c r="Q139">
        <f>0+I140+I144+I148</f>
      </c>
      <c>
        <f>0+O140+O144+O148</f>
      </c>
    </row>
    <row r="140" spans="1:16" ht="12.75">
      <c r="A140" s="26" t="s">
        <v>60</v>
      </c>
      <c s="31" t="s">
        <v>200</v>
      </c>
      <c s="31" t="s">
        <v>225</v>
      </c>
      <c s="26" t="s">
        <v>77</v>
      </c>
      <c s="32" t="s">
        <v>226</v>
      </c>
      <c s="33" t="s">
        <v>93</v>
      </c>
      <c s="34">
        <v>2898</v>
      </c>
      <c s="35">
        <v>0</v>
      </c>
      <c s="35">
        <f>ROUND(ROUND(H140,2)*ROUND(G140,3),2)</f>
      </c>
      <c s="33" t="s">
        <v>64</v>
      </c>
      <c r="O140">
        <f>(I140*21)/100</f>
      </c>
      <c t="s">
        <v>33</v>
      </c>
    </row>
    <row r="141" spans="1:5" ht="89.25">
      <c r="A141" s="36" t="s">
        <v>65</v>
      </c>
      <c r="E141" s="37" t="s">
        <v>227</v>
      </c>
    </row>
    <row r="142" spans="1:5" ht="165.75">
      <c r="A142" s="38" t="s">
        <v>67</v>
      </c>
      <c r="E142" s="39" t="s">
        <v>630</v>
      </c>
    </row>
    <row r="143" spans="1:5" ht="25.5">
      <c r="A143" t="s">
        <v>69</v>
      </c>
      <c r="E143" s="37" t="s">
        <v>229</v>
      </c>
    </row>
    <row r="144" spans="1:16" ht="12.75">
      <c r="A144" s="26" t="s">
        <v>60</v>
      </c>
      <c s="31" t="s">
        <v>230</v>
      </c>
      <c s="31" t="s">
        <v>231</v>
      </c>
      <c s="26" t="s">
        <v>77</v>
      </c>
      <c s="32" t="s">
        <v>232</v>
      </c>
      <c s="33" t="s">
        <v>233</v>
      </c>
      <c s="34">
        <v>1260</v>
      </c>
      <c s="35">
        <v>0</v>
      </c>
      <c s="35">
        <f>ROUND(ROUND(H144,2)*ROUND(G144,3),2)</f>
      </c>
      <c s="33" t="s">
        <v>64</v>
      </c>
      <c r="O144">
        <f>(I144*21)/100</f>
      </c>
      <c t="s">
        <v>33</v>
      </c>
    </row>
    <row r="145" spans="1:5" ht="51">
      <c r="A145" s="36" t="s">
        <v>65</v>
      </c>
      <c r="E145" s="37" t="s">
        <v>234</v>
      </c>
    </row>
    <row r="146" spans="1:5" ht="165.75">
      <c r="A146" s="38" t="s">
        <v>67</v>
      </c>
      <c r="E146" s="39" t="s">
        <v>631</v>
      </c>
    </row>
    <row r="147" spans="1:5" ht="165.75">
      <c r="A147" t="s">
        <v>69</v>
      </c>
      <c r="E147" s="37" t="s">
        <v>236</v>
      </c>
    </row>
    <row r="148" spans="1:16" ht="12.75">
      <c r="A148" s="26" t="s">
        <v>60</v>
      </c>
      <c s="31" t="s">
        <v>237</v>
      </c>
      <c s="31" t="s">
        <v>238</v>
      </c>
      <c s="26" t="s">
        <v>77</v>
      </c>
      <c s="32" t="s">
        <v>239</v>
      </c>
      <c s="33" t="s">
        <v>93</v>
      </c>
      <c s="34">
        <v>540</v>
      </c>
      <c s="35">
        <v>0</v>
      </c>
      <c s="35">
        <f>ROUND(ROUND(H148,2)*ROUND(G148,3),2)</f>
      </c>
      <c s="33" t="s">
        <v>64</v>
      </c>
      <c r="O148">
        <f>(I148*21)/100</f>
      </c>
      <c t="s">
        <v>33</v>
      </c>
    </row>
    <row r="149" spans="1:5" ht="89.25">
      <c r="A149" s="36" t="s">
        <v>65</v>
      </c>
      <c r="E149" s="37" t="s">
        <v>227</v>
      </c>
    </row>
    <row r="150" spans="1:5" ht="165.75">
      <c r="A150" s="38" t="s">
        <v>67</v>
      </c>
      <c r="E150" s="39" t="s">
        <v>632</v>
      </c>
    </row>
    <row r="151" spans="1:5" ht="51">
      <c r="A151" t="s">
        <v>69</v>
      </c>
      <c r="E151" s="37" t="s">
        <v>241</v>
      </c>
    </row>
    <row r="152" spans="1:18" ht="12.75" customHeight="1">
      <c r="A152" s="6" t="s">
        <v>58</v>
      </c>
      <c s="6"/>
      <c s="41" t="s">
        <v>43</v>
      </c>
      <c s="6"/>
      <c s="29" t="s">
        <v>247</v>
      </c>
      <c s="6"/>
      <c s="6"/>
      <c s="6"/>
      <c s="42">
        <f>0+Q152</f>
      </c>
      <c s="6"/>
      <c r="O152">
        <f>0+R152</f>
      </c>
      <c r="Q152">
        <f>0+I153+I157+I161+I165+I169+I173+I177+I181+I185+I189+I193+I197</f>
      </c>
      <c>
        <f>0+O153+O157+O161+O165+O169+O173+O177+O181+O185+O189+O193+O197</f>
      </c>
    </row>
    <row r="153" spans="1:16" ht="12.75">
      <c r="A153" s="26" t="s">
        <v>60</v>
      </c>
      <c s="31" t="s">
        <v>248</v>
      </c>
      <c s="31" t="s">
        <v>249</v>
      </c>
      <c s="26" t="s">
        <v>77</v>
      </c>
      <c s="32" t="s">
        <v>250</v>
      </c>
      <c s="33" t="s">
        <v>98</v>
      </c>
      <c s="34">
        <v>11.625</v>
      </c>
      <c s="35">
        <v>0</v>
      </c>
      <c s="35">
        <f>ROUND(ROUND(H153,2)*ROUND(G153,3),2)</f>
      </c>
      <c s="33" t="s">
        <v>64</v>
      </c>
      <c r="O153">
        <f>(I153*21)/100</f>
      </c>
      <c t="s">
        <v>33</v>
      </c>
    </row>
    <row r="154" spans="1:5" ht="12.75">
      <c r="A154" s="36" t="s">
        <v>65</v>
      </c>
      <c r="E154" s="37" t="s">
        <v>77</v>
      </c>
    </row>
    <row r="155" spans="1:5" ht="357">
      <c r="A155" s="38" t="s">
        <v>67</v>
      </c>
      <c r="E155" s="39" t="s">
        <v>633</v>
      </c>
    </row>
    <row r="156" spans="1:5" ht="369.75">
      <c r="A156" t="s">
        <v>69</v>
      </c>
      <c r="E156" s="37" t="s">
        <v>252</v>
      </c>
    </row>
    <row r="157" spans="1:16" ht="12.75">
      <c r="A157" s="26" t="s">
        <v>60</v>
      </c>
      <c s="31" t="s">
        <v>253</v>
      </c>
      <c s="31" t="s">
        <v>254</v>
      </c>
      <c s="26" t="s">
        <v>77</v>
      </c>
      <c s="32" t="s">
        <v>255</v>
      </c>
      <c s="33" t="s">
        <v>98</v>
      </c>
      <c s="34">
        <v>26.375</v>
      </c>
      <c s="35">
        <v>0</v>
      </c>
      <c s="35">
        <f>ROUND(ROUND(H157,2)*ROUND(G157,3),2)</f>
      </c>
      <c s="33" t="s">
        <v>64</v>
      </c>
      <c r="O157">
        <f>(I157*21)/100</f>
      </c>
      <c t="s">
        <v>33</v>
      </c>
    </row>
    <row r="158" spans="1:5" ht="12.75">
      <c r="A158" s="36" t="s">
        <v>65</v>
      </c>
      <c r="E158" s="37" t="s">
        <v>77</v>
      </c>
    </row>
    <row r="159" spans="1:5" ht="409.5">
      <c r="A159" s="38" t="s">
        <v>67</v>
      </c>
      <c r="E159" s="39" t="s">
        <v>634</v>
      </c>
    </row>
    <row r="160" spans="1:5" ht="369.75">
      <c r="A160" t="s">
        <v>69</v>
      </c>
      <c r="E160" s="37" t="s">
        <v>252</v>
      </c>
    </row>
    <row r="161" spans="1:16" ht="12.75">
      <c r="A161" s="26" t="s">
        <v>60</v>
      </c>
      <c s="31" t="s">
        <v>257</v>
      </c>
      <c s="31" t="s">
        <v>258</v>
      </c>
      <c s="26" t="s">
        <v>77</v>
      </c>
      <c s="32" t="s">
        <v>259</v>
      </c>
      <c s="33" t="s">
        <v>98</v>
      </c>
      <c s="34">
        <v>1.16</v>
      </c>
      <c s="35">
        <v>0</v>
      </c>
      <c s="35">
        <f>ROUND(ROUND(H161,2)*ROUND(G161,3),2)</f>
      </c>
      <c s="33" t="s">
        <v>64</v>
      </c>
      <c r="O161">
        <f>(I161*21)/100</f>
      </c>
      <c t="s">
        <v>33</v>
      </c>
    </row>
    <row r="162" spans="1:5" ht="12.75">
      <c r="A162" s="36" t="s">
        <v>65</v>
      </c>
      <c r="E162" s="37" t="s">
        <v>77</v>
      </c>
    </row>
    <row r="163" spans="1:5" ht="153">
      <c r="A163" s="38" t="s">
        <v>67</v>
      </c>
      <c r="E163" s="39" t="s">
        <v>635</v>
      </c>
    </row>
    <row r="164" spans="1:5" ht="369.75">
      <c r="A164" t="s">
        <v>69</v>
      </c>
      <c r="E164" s="37" t="s">
        <v>261</v>
      </c>
    </row>
    <row r="165" spans="1:16" ht="12.75">
      <c r="A165" s="26" t="s">
        <v>60</v>
      </c>
      <c s="31" t="s">
        <v>262</v>
      </c>
      <c s="31" t="s">
        <v>263</v>
      </c>
      <c s="26" t="s">
        <v>77</v>
      </c>
      <c s="32" t="s">
        <v>264</v>
      </c>
      <c s="33" t="s">
        <v>98</v>
      </c>
      <c s="34">
        <v>18.615</v>
      </c>
      <c s="35">
        <v>0</v>
      </c>
      <c s="35">
        <f>ROUND(ROUND(H165,2)*ROUND(G165,3),2)</f>
      </c>
      <c s="33" t="s">
        <v>64</v>
      </c>
      <c r="O165">
        <f>(I165*21)/100</f>
      </c>
      <c t="s">
        <v>33</v>
      </c>
    </row>
    <row r="166" spans="1:5" ht="12.75">
      <c r="A166" s="36" t="s">
        <v>65</v>
      </c>
      <c r="E166" s="37" t="s">
        <v>77</v>
      </c>
    </row>
    <row r="167" spans="1:5" ht="280.5">
      <c r="A167" s="38" t="s">
        <v>67</v>
      </c>
      <c r="E167" s="39" t="s">
        <v>636</v>
      </c>
    </row>
    <row r="168" spans="1:5" ht="369.75">
      <c r="A168" t="s">
        <v>69</v>
      </c>
      <c r="E168" s="37" t="s">
        <v>261</v>
      </c>
    </row>
    <row r="169" spans="1:16" ht="12.75">
      <c r="A169" s="26" t="s">
        <v>60</v>
      </c>
      <c s="31" t="s">
        <v>266</v>
      </c>
      <c s="31" t="s">
        <v>267</v>
      </c>
      <c s="26" t="s">
        <v>77</v>
      </c>
      <c s="32" t="s">
        <v>268</v>
      </c>
      <c s="33" t="s">
        <v>98</v>
      </c>
      <c s="34">
        <v>2.25</v>
      </c>
      <c s="35">
        <v>0</v>
      </c>
      <c s="35">
        <f>ROUND(ROUND(H169,2)*ROUND(G169,3),2)</f>
      </c>
      <c s="33" t="s">
        <v>64</v>
      </c>
      <c r="O169">
        <f>(I169*21)/100</f>
      </c>
      <c t="s">
        <v>33</v>
      </c>
    </row>
    <row r="170" spans="1:5" ht="12.75">
      <c r="A170" s="36" t="s">
        <v>65</v>
      </c>
      <c r="E170" s="37" t="s">
        <v>77</v>
      </c>
    </row>
    <row r="171" spans="1:5" ht="140.25">
      <c r="A171" s="38" t="s">
        <v>67</v>
      </c>
      <c r="E171" s="39" t="s">
        <v>637</v>
      </c>
    </row>
    <row r="172" spans="1:5" ht="38.25">
      <c r="A172" t="s">
        <v>69</v>
      </c>
      <c r="E172" s="37" t="s">
        <v>270</v>
      </c>
    </row>
    <row r="173" spans="1:16" ht="12.75">
      <c r="A173" s="26" t="s">
        <v>60</v>
      </c>
      <c s="31" t="s">
        <v>271</v>
      </c>
      <c s="31" t="s">
        <v>272</v>
      </c>
      <c s="26" t="s">
        <v>39</v>
      </c>
      <c s="32" t="s">
        <v>273</v>
      </c>
      <c s="33" t="s">
        <v>98</v>
      </c>
      <c s="34">
        <v>3.746</v>
      </c>
      <c s="35">
        <v>0</v>
      </c>
      <c s="35">
        <f>ROUND(ROUND(H173,2)*ROUND(G173,3),2)</f>
      </c>
      <c s="33" t="s">
        <v>64</v>
      </c>
      <c r="O173">
        <f>(I173*21)/100</f>
      </c>
      <c t="s">
        <v>33</v>
      </c>
    </row>
    <row r="174" spans="1:5" ht="12.75">
      <c r="A174" s="36" t="s">
        <v>65</v>
      </c>
      <c r="E174" s="37" t="s">
        <v>77</v>
      </c>
    </row>
    <row r="175" spans="1:5" ht="408">
      <c r="A175" s="38" t="s">
        <v>67</v>
      </c>
      <c r="E175" s="39" t="s">
        <v>638</v>
      </c>
    </row>
    <row r="176" spans="1:5" ht="38.25">
      <c r="A176" t="s">
        <v>69</v>
      </c>
      <c r="E176" s="37" t="s">
        <v>270</v>
      </c>
    </row>
    <row r="177" spans="1:16" ht="12.75">
      <c r="A177" s="26" t="s">
        <v>60</v>
      </c>
      <c s="31" t="s">
        <v>275</v>
      </c>
      <c s="31" t="s">
        <v>272</v>
      </c>
      <c s="26" t="s">
        <v>33</v>
      </c>
      <c s="32" t="s">
        <v>273</v>
      </c>
      <c s="33" t="s">
        <v>98</v>
      </c>
      <c s="34">
        <v>12.5</v>
      </c>
      <c s="35">
        <v>0</v>
      </c>
      <c s="35">
        <f>ROUND(ROUND(H177,2)*ROUND(G177,3),2)</f>
      </c>
      <c s="33" t="s">
        <v>64</v>
      </c>
      <c r="O177">
        <f>(I177*21)/100</f>
      </c>
      <c t="s">
        <v>33</v>
      </c>
    </row>
    <row r="178" spans="1:5" ht="12.75">
      <c r="A178" s="36" t="s">
        <v>65</v>
      </c>
      <c r="E178" s="37" t="s">
        <v>77</v>
      </c>
    </row>
    <row r="179" spans="1:5" ht="114.75">
      <c r="A179" s="38" t="s">
        <v>67</v>
      </c>
      <c r="E179" s="39" t="s">
        <v>639</v>
      </c>
    </row>
    <row r="180" spans="1:5" ht="38.25">
      <c r="A180" t="s">
        <v>69</v>
      </c>
      <c r="E180" s="37" t="s">
        <v>270</v>
      </c>
    </row>
    <row r="181" spans="1:16" ht="12.75">
      <c r="A181" s="26" t="s">
        <v>60</v>
      </c>
      <c s="31" t="s">
        <v>277</v>
      </c>
      <c s="31" t="s">
        <v>278</v>
      </c>
      <c s="26" t="s">
        <v>77</v>
      </c>
      <c s="32" t="s">
        <v>279</v>
      </c>
      <c s="33" t="s">
        <v>98</v>
      </c>
      <c s="34">
        <v>12.37</v>
      </c>
      <c s="35">
        <v>0</v>
      </c>
      <c s="35">
        <f>ROUND(ROUND(H181,2)*ROUND(G181,3),2)</f>
      </c>
      <c s="33" t="s">
        <v>64</v>
      </c>
      <c r="O181">
        <f>(I181*21)/100</f>
      </c>
      <c t="s">
        <v>33</v>
      </c>
    </row>
    <row r="182" spans="1:5" ht="12.75">
      <c r="A182" s="36" t="s">
        <v>65</v>
      </c>
      <c r="E182" s="37" t="s">
        <v>77</v>
      </c>
    </row>
    <row r="183" spans="1:5" ht="409.5">
      <c r="A183" s="38" t="s">
        <v>67</v>
      </c>
      <c r="E183" s="39" t="s">
        <v>640</v>
      </c>
    </row>
    <row r="184" spans="1:5" ht="293.25">
      <c r="A184" t="s">
        <v>69</v>
      </c>
      <c r="E184" s="37" t="s">
        <v>281</v>
      </c>
    </row>
    <row r="185" spans="1:16" ht="12.75">
      <c r="A185" s="26" t="s">
        <v>60</v>
      </c>
      <c s="31" t="s">
        <v>282</v>
      </c>
      <c s="31" t="s">
        <v>283</v>
      </c>
      <c s="26" t="s">
        <v>39</v>
      </c>
      <c s="32" t="s">
        <v>284</v>
      </c>
      <c s="33" t="s">
        <v>98</v>
      </c>
      <c s="34">
        <v>7.056</v>
      </c>
      <c s="35">
        <v>0</v>
      </c>
      <c s="35">
        <f>ROUND(ROUND(H185,2)*ROUND(G185,3),2)</f>
      </c>
      <c s="33" t="s">
        <v>64</v>
      </c>
      <c r="O185">
        <f>(I185*21)/100</f>
      </c>
      <c t="s">
        <v>33</v>
      </c>
    </row>
    <row r="186" spans="1:5" ht="12.75">
      <c r="A186" s="36" t="s">
        <v>65</v>
      </c>
      <c r="E186" s="37" t="s">
        <v>77</v>
      </c>
    </row>
    <row r="187" spans="1:5" ht="204">
      <c r="A187" s="38" t="s">
        <v>67</v>
      </c>
      <c r="E187" s="39" t="s">
        <v>641</v>
      </c>
    </row>
    <row r="188" spans="1:5" ht="51">
      <c r="A188" t="s">
        <v>69</v>
      </c>
      <c r="E188" s="37" t="s">
        <v>286</v>
      </c>
    </row>
    <row r="189" spans="1:16" ht="12.75">
      <c r="A189" s="26" t="s">
        <v>60</v>
      </c>
      <c s="31" t="s">
        <v>134</v>
      </c>
      <c s="31" t="s">
        <v>283</v>
      </c>
      <c s="26" t="s">
        <v>33</v>
      </c>
      <c s="32" t="s">
        <v>284</v>
      </c>
      <c s="33" t="s">
        <v>98</v>
      </c>
      <c s="34">
        <v>0.114</v>
      </c>
      <c s="35">
        <v>0</v>
      </c>
      <c s="35">
        <f>ROUND(ROUND(H189,2)*ROUND(G189,3),2)</f>
      </c>
      <c s="33" t="s">
        <v>64</v>
      </c>
      <c r="O189">
        <f>(I189*21)/100</f>
      </c>
      <c t="s">
        <v>33</v>
      </c>
    </row>
    <row r="190" spans="1:5" ht="12.75">
      <c r="A190" s="36" t="s">
        <v>65</v>
      </c>
      <c r="E190" s="37" t="s">
        <v>287</v>
      </c>
    </row>
    <row r="191" spans="1:5" ht="114.75">
      <c r="A191" s="38" t="s">
        <v>67</v>
      </c>
      <c r="E191" s="39" t="s">
        <v>642</v>
      </c>
    </row>
    <row r="192" spans="1:5" ht="51">
      <c r="A192" t="s">
        <v>69</v>
      </c>
      <c r="E192" s="37" t="s">
        <v>286</v>
      </c>
    </row>
    <row r="193" spans="1:16" ht="12.75">
      <c r="A193" s="26" t="s">
        <v>60</v>
      </c>
      <c s="31" t="s">
        <v>289</v>
      </c>
      <c s="31" t="s">
        <v>290</v>
      </c>
      <c s="26" t="s">
        <v>77</v>
      </c>
      <c s="32" t="s">
        <v>291</v>
      </c>
      <c s="33" t="s">
        <v>98</v>
      </c>
      <c s="34">
        <v>32.34</v>
      </c>
      <c s="35">
        <v>0</v>
      </c>
      <c s="35">
        <f>ROUND(ROUND(H193,2)*ROUND(G193,3),2)</f>
      </c>
      <c s="33" t="s">
        <v>64</v>
      </c>
      <c r="O193">
        <f>(I193*21)/100</f>
      </c>
      <c t="s">
        <v>33</v>
      </c>
    </row>
    <row r="194" spans="1:5" ht="12.75">
      <c r="A194" s="36" t="s">
        <v>65</v>
      </c>
      <c r="E194" s="37" t="s">
        <v>77</v>
      </c>
    </row>
    <row r="195" spans="1:5" ht="409.5">
      <c r="A195" s="38" t="s">
        <v>67</v>
      </c>
      <c r="E195" s="39" t="s">
        <v>643</v>
      </c>
    </row>
    <row r="196" spans="1:5" ht="102">
      <c r="A196" t="s">
        <v>69</v>
      </c>
      <c r="E196" s="37" t="s">
        <v>293</v>
      </c>
    </row>
    <row r="197" spans="1:16" ht="12.75">
      <c r="A197" s="26" t="s">
        <v>60</v>
      </c>
      <c s="31" t="s">
        <v>143</v>
      </c>
      <c s="31" t="s">
        <v>298</v>
      </c>
      <c s="26" t="s">
        <v>77</v>
      </c>
      <c s="32" t="s">
        <v>299</v>
      </c>
      <c s="33" t="s">
        <v>93</v>
      </c>
      <c s="34">
        <v>20.25</v>
      </c>
      <c s="35">
        <v>0</v>
      </c>
      <c s="35">
        <f>ROUND(ROUND(H197,2)*ROUND(G197,3),2)</f>
      </c>
      <c s="33" t="s">
        <v>64</v>
      </c>
      <c r="O197">
        <f>(I197*21)/100</f>
      </c>
      <c t="s">
        <v>33</v>
      </c>
    </row>
    <row r="198" spans="1:5" ht="12.75">
      <c r="A198" s="36" t="s">
        <v>65</v>
      </c>
      <c r="E198" s="37" t="s">
        <v>300</v>
      </c>
    </row>
    <row r="199" spans="1:5" ht="114.75">
      <c r="A199" s="38" t="s">
        <v>67</v>
      </c>
      <c r="E199" s="39" t="s">
        <v>644</v>
      </c>
    </row>
    <row r="200" spans="1:5" ht="153">
      <c r="A200" t="s">
        <v>69</v>
      </c>
      <c r="E200" s="37" t="s">
        <v>302</v>
      </c>
    </row>
    <row r="201" spans="1:18" ht="12.75" customHeight="1">
      <c r="A201" s="6" t="s">
        <v>58</v>
      </c>
      <c s="6"/>
      <c s="41" t="s">
        <v>45</v>
      </c>
      <c s="6"/>
      <c s="29" t="s">
        <v>35</v>
      </c>
      <c s="6"/>
      <c s="6"/>
      <c s="6"/>
      <c s="42">
        <f>0+Q201</f>
      </c>
      <c s="6"/>
      <c r="O201">
        <f>0+R201</f>
      </c>
      <c r="Q201">
        <f>0+I202+I206+I210+I214+I218+I222+I226+I230+I234+I238</f>
      </c>
      <c>
        <f>0+O202+O206+O210+O214+O218+O222+O226+O230+O234+O238</f>
      </c>
    </row>
    <row r="202" spans="1:16" ht="12.75">
      <c r="A202" s="26" t="s">
        <v>60</v>
      </c>
      <c s="31" t="s">
        <v>303</v>
      </c>
      <c s="31" t="s">
        <v>304</v>
      </c>
      <c s="26" t="s">
        <v>77</v>
      </c>
      <c s="32" t="s">
        <v>305</v>
      </c>
      <c s="33" t="s">
        <v>93</v>
      </c>
      <c s="34">
        <v>11813.199</v>
      </c>
      <c s="35">
        <v>0</v>
      </c>
      <c s="35">
        <f>ROUND(ROUND(H202,2)*ROUND(G202,3),2)</f>
      </c>
      <c s="33" t="s">
        <v>64</v>
      </c>
      <c r="O202">
        <f>(I202*21)/100</f>
      </c>
      <c t="s">
        <v>33</v>
      </c>
    </row>
    <row r="203" spans="1:5" ht="12.75">
      <c r="A203" s="36" t="s">
        <v>65</v>
      </c>
      <c r="E203" s="37" t="s">
        <v>306</v>
      </c>
    </row>
    <row r="204" spans="1:5" ht="76.5">
      <c r="A204" s="38" t="s">
        <v>67</v>
      </c>
      <c r="E204" s="39" t="s">
        <v>645</v>
      </c>
    </row>
    <row r="205" spans="1:5" ht="51">
      <c r="A205" t="s">
        <v>69</v>
      </c>
      <c r="E205" s="37" t="s">
        <v>308</v>
      </c>
    </row>
    <row r="206" spans="1:16" ht="12.75">
      <c r="A206" s="26" t="s">
        <v>60</v>
      </c>
      <c s="31" t="s">
        <v>312</v>
      </c>
      <c s="31" t="s">
        <v>313</v>
      </c>
      <c s="26" t="s">
        <v>77</v>
      </c>
      <c s="32" t="s">
        <v>314</v>
      </c>
      <c s="33" t="s">
        <v>93</v>
      </c>
      <c s="34">
        <v>13669</v>
      </c>
      <c s="35">
        <v>0</v>
      </c>
      <c s="35">
        <f>ROUND(ROUND(H206,2)*ROUND(G206,3),2)</f>
      </c>
      <c s="33" t="s">
        <v>64</v>
      </c>
      <c r="O206">
        <f>(I206*21)/100</f>
      </c>
      <c t="s">
        <v>33</v>
      </c>
    </row>
    <row r="207" spans="1:5" ht="12.75">
      <c r="A207" s="36" t="s">
        <v>65</v>
      </c>
      <c r="E207" s="37" t="s">
        <v>77</v>
      </c>
    </row>
    <row r="208" spans="1:5" ht="76.5">
      <c r="A208" s="38" t="s">
        <v>67</v>
      </c>
      <c r="E208" s="39" t="s">
        <v>646</v>
      </c>
    </row>
    <row r="209" spans="1:5" ht="51">
      <c r="A209" t="s">
        <v>69</v>
      </c>
      <c r="E209" s="37" t="s">
        <v>308</v>
      </c>
    </row>
    <row r="210" spans="1:16" ht="12.75">
      <c r="A210" s="26" t="s">
        <v>60</v>
      </c>
      <c s="31" t="s">
        <v>316</v>
      </c>
      <c s="31" t="s">
        <v>317</v>
      </c>
      <c s="26" t="s">
        <v>77</v>
      </c>
      <c s="32" t="s">
        <v>318</v>
      </c>
      <c s="33" t="s">
        <v>98</v>
      </c>
      <c s="34">
        <v>1355.857</v>
      </c>
      <c s="35">
        <v>0</v>
      </c>
      <c s="35">
        <f>ROUND(ROUND(H210,2)*ROUND(G210,3),2)</f>
      </c>
      <c s="33" t="s">
        <v>64</v>
      </c>
      <c r="O210">
        <f>(I210*21)/100</f>
      </c>
      <c t="s">
        <v>33</v>
      </c>
    </row>
    <row r="211" spans="1:5" ht="12.75">
      <c r="A211" s="36" t="s">
        <v>65</v>
      </c>
      <c r="E211" s="37" t="s">
        <v>77</v>
      </c>
    </row>
    <row r="212" spans="1:5" ht="191.25">
      <c r="A212" s="38" t="s">
        <v>67</v>
      </c>
      <c r="E212" s="39" t="s">
        <v>647</v>
      </c>
    </row>
    <row r="213" spans="1:5" ht="102">
      <c r="A213" t="s">
        <v>69</v>
      </c>
      <c r="E213" s="37" t="s">
        <v>320</v>
      </c>
    </row>
    <row r="214" spans="1:16" ht="12.75">
      <c r="A214" s="26" t="s">
        <v>60</v>
      </c>
      <c s="31" t="s">
        <v>321</v>
      </c>
      <c s="31" t="s">
        <v>322</v>
      </c>
      <c s="26" t="s">
        <v>77</v>
      </c>
      <c s="32" t="s">
        <v>323</v>
      </c>
      <c s="33" t="s">
        <v>93</v>
      </c>
      <c s="34">
        <v>13830.977</v>
      </c>
      <c s="35">
        <v>0</v>
      </c>
      <c s="35">
        <f>ROUND(ROUND(H214,2)*ROUND(G214,3),2)</f>
      </c>
      <c s="33" t="s">
        <v>64</v>
      </c>
      <c r="O214">
        <f>(I214*21)/100</f>
      </c>
      <c t="s">
        <v>33</v>
      </c>
    </row>
    <row r="215" spans="1:5" ht="25.5">
      <c r="A215" s="36" t="s">
        <v>65</v>
      </c>
      <c r="E215" s="37" t="s">
        <v>324</v>
      </c>
    </row>
    <row r="216" spans="1:5" ht="114.75">
      <c r="A216" s="38" t="s">
        <v>67</v>
      </c>
      <c r="E216" s="39" t="s">
        <v>648</v>
      </c>
    </row>
    <row r="217" spans="1:5" ht="76.5">
      <c r="A217" t="s">
        <v>69</v>
      </c>
      <c r="E217" s="37" t="s">
        <v>326</v>
      </c>
    </row>
    <row r="218" spans="1:16" ht="12.75">
      <c r="A218" s="26" t="s">
        <v>60</v>
      </c>
      <c s="31" t="s">
        <v>327</v>
      </c>
      <c s="31" t="s">
        <v>328</v>
      </c>
      <c s="26" t="s">
        <v>77</v>
      </c>
      <c s="32" t="s">
        <v>329</v>
      </c>
      <c s="33" t="s">
        <v>93</v>
      </c>
      <c s="34">
        <v>2150</v>
      </c>
      <c s="35">
        <v>0</v>
      </c>
      <c s="35">
        <f>ROUND(ROUND(H218,2)*ROUND(G218,3),2)</f>
      </c>
      <c s="33" t="s">
        <v>64</v>
      </c>
      <c r="O218">
        <f>(I218*21)/100</f>
      </c>
      <c t="s">
        <v>33</v>
      </c>
    </row>
    <row r="219" spans="1:5" ht="12.75">
      <c r="A219" s="36" t="s">
        <v>65</v>
      </c>
      <c r="E219" s="37" t="s">
        <v>77</v>
      </c>
    </row>
    <row r="220" spans="1:5" ht="63.75">
      <c r="A220" s="38" t="s">
        <v>67</v>
      </c>
      <c r="E220" s="39" t="s">
        <v>649</v>
      </c>
    </row>
    <row r="221" spans="1:5" ht="38.25">
      <c r="A221" t="s">
        <v>69</v>
      </c>
      <c r="E221" s="37" t="s">
        <v>331</v>
      </c>
    </row>
    <row r="222" spans="1:16" ht="12.75">
      <c r="A222" s="26" t="s">
        <v>60</v>
      </c>
      <c s="31" t="s">
        <v>178</v>
      </c>
      <c s="31" t="s">
        <v>332</v>
      </c>
      <c s="26" t="s">
        <v>39</v>
      </c>
      <c s="32" t="s">
        <v>333</v>
      </c>
      <c s="33" t="s">
        <v>93</v>
      </c>
      <c s="34">
        <v>13443.659</v>
      </c>
      <c s="35">
        <v>0</v>
      </c>
      <c s="35">
        <f>ROUND(ROUND(H222,2)*ROUND(G222,3),2)</f>
      </c>
      <c s="33" t="s">
        <v>64</v>
      </c>
      <c r="O222">
        <f>(I222*21)/100</f>
      </c>
      <c t="s">
        <v>33</v>
      </c>
    </row>
    <row r="223" spans="1:5" ht="63.75">
      <c r="A223" s="36" t="s">
        <v>65</v>
      </c>
      <c r="E223" s="37" t="s">
        <v>334</v>
      </c>
    </row>
    <row r="224" spans="1:5" ht="63.75">
      <c r="A224" s="38" t="s">
        <v>67</v>
      </c>
      <c r="E224" s="39" t="s">
        <v>650</v>
      </c>
    </row>
    <row r="225" spans="1:5" ht="51">
      <c r="A225" t="s">
        <v>69</v>
      </c>
      <c r="E225" s="37" t="s">
        <v>336</v>
      </c>
    </row>
    <row r="226" spans="1:16" ht="12.75">
      <c r="A226" s="26" t="s">
        <v>60</v>
      </c>
      <c s="31" t="s">
        <v>262</v>
      </c>
      <c s="31" t="s">
        <v>332</v>
      </c>
      <c s="26" t="s">
        <v>33</v>
      </c>
      <c s="32" t="s">
        <v>333</v>
      </c>
      <c s="33" t="s">
        <v>93</v>
      </c>
      <c s="34">
        <v>13443.659</v>
      </c>
      <c s="35">
        <v>0</v>
      </c>
      <c s="35">
        <f>ROUND(ROUND(H226,2)*ROUND(G226,3),2)</f>
      </c>
      <c s="33" t="s">
        <v>64</v>
      </c>
      <c r="O226">
        <f>(I226*21)/100</f>
      </c>
      <c t="s">
        <v>33</v>
      </c>
    </row>
    <row r="227" spans="1:5" ht="25.5">
      <c r="A227" s="36" t="s">
        <v>65</v>
      </c>
      <c r="E227" s="37" t="s">
        <v>337</v>
      </c>
    </row>
    <row r="228" spans="1:5" ht="89.25">
      <c r="A228" s="38" t="s">
        <v>67</v>
      </c>
      <c r="E228" s="39" t="s">
        <v>651</v>
      </c>
    </row>
    <row r="229" spans="1:5" ht="51">
      <c r="A229" t="s">
        <v>69</v>
      </c>
      <c r="E229" s="37" t="s">
        <v>336</v>
      </c>
    </row>
    <row r="230" spans="1:16" ht="12.75">
      <c r="A230" s="26" t="s">
        <v>60</v>
      </c>
      <c s="31" t="s">
        <v>75</v>
      </c>
      <c s="31" t="s">
        <v>339</v>
      </c>
      <c s="26" t="s">
        <v>77</v>
      </c>
      <c s="32" t="s">
        <v>340</v>
      </c>
      <c s="33" t="s">
        <v>93</v>
      </c>
      <c s="34">
        <v>6.5</v>
      </c>
      <c s="35">
        <v>0</v>
      </c>
      <c s="35">
        <f>ROUND(ROUND(H230,2)*ROUND(G230,3),2)</f>
      </c>
      <c s="33" t="s">
        <v>64</v>
      </c>
      <c r="O230">
        <f>(I230*21)/100</f>
      </c>
      <c t="s">
        <v>33</v>
      </c>
    </row>
    <row r="231" spans="1:5" ht="12.75">
      <c r="A231" s="36" t="s">
        <v>65</v>
      </c>
      <c r="E231" s="37" t="s">
        <v>77</v>
      </c>
    </row>
    <row r="232" spans="1:5" ht="102">
      <c r="A232" s="38" t="s">
        <v>67</v>
      </c>
      <c r="E232" s="39" t="s">
        <v>652</v>
      </c>
    </row>
    <row r="233" spans="1:5" ht="51">
      <c r="A233" t="s">
        <v>69</v>
      </c>
      <c r="E233" s="37" t="s">
        <v>342</v>
      </c>
    </row>
    <row r="234" spans="1:16" ht="12.75">
      <c r="A234" s="26" t="s">
        <v>60</v>
      </c>
      <c s="31" t="s">
        <v>47</v>
      </c>
      <c s="31" t="s">
        <v>348</v>
      </c>
      <c s="26" t="s">
        <v>77</v>
      </c>
      <c s="32" t="s">
        <v>349</v>
      </c>
      <c s="33" t="s">
        <v>93</v>
      </c>
      <c s="34">
        <v>13250</v>
      </c>
      <c s="35">
        <v>0</v>
      </c>
      <c s="35">
        <f>ROUND(ROUND(H234,2)*ROUND(G234,3),2)</f>
      </c>
      <c s="33" t="s">
        <v>64</v>
      </c>
      <c r="O234">
        <f>(I234*21)/100</f>
      </c>
      <c t="s">
        <v>33</v>
      </c>
    </row>
    <row r="235" spans="1:5" ht="12.75">
      <c r="A235" s="36" t="s">
        <v>65</v>
      </c>
      <c r="E235" s="37" t="s">
        <v>77</v>
      </c>
    </row>
    <row r="236" spans="1:5" ht="63.75">
      <c r="A236" s="38" t="s">
        <v>67</v>
      </c>
      <c r="E236" s="39" t="s">
        <v>653</v>
      </c>
    </row>
    <row r="237" spans="1:5" ht="140.25">
      <c r="A237" t="s">
        <v>69</v>
      </c>
      <c r="E237" s="37" t="s">
        <v>347</v>
      </c>
    </row>
    <row r="238" spans="1:16" ht="12.75">
      <c r="A238" s="26" t="s">
        <v>60</v>
      </c>
      <c s="31" t="s">
        <v>200</v>
      </c>
      <c s="31" t="s">
        <v>355</v>
      </c>
      <c s="26" t="s">
        <v>77</v>
      </c>
      <c s="32" t="s">
        <v>356</v>
      </c>
      <c s="33" t="s">
        <v>93</v>
      </c>
      <c s="34">
        <v>13443.659</v>
      </c>
      <c s="35">
        <v>0</v>
      </c>
      <c s="35">
        <f>ROUND(ROUND(H238,2)*ROUND(G238,3),2)</f>
      </c>
      <c s="33" t="s">
        <v>64</v>
      </c>
      <c r="O238">
        <f>(I238*21)/100</f>
      </c>
      <c t="s">
        <v>33</v>
      </c>
    </row>
    <row r="239" spans="1:5" ht="25.5">
      <c r="A239" s="36" t="s">
        <v>65</v>
      </c>
      <c r="E239" s="37" t="s">
        <v>357</v>
      </c>
    </row>
    <row r="240" spans="1:5" ht="63.75">
      <c r="A240" s="38" t="s">
        <v>67</v>
      </c>
      <c r="E240" s="39" t="s">
        <v>654</v>
      </c>
    </row>
    <row r="241" spans="1:5" ht="140.25">
      <c r="A241" t="s">
        <v>69</v>
      </c>
      <c r="E241" s="37" t="s">
        <v>347</v>
      </c>
    </row>
    <row r="242" spans="1:18" ht="12.75" customHeight="1">
      <c r="A242" s="6" t="s">
        <v>58</v>
      </c>
      <c s="6"/>
      <c s="41" t="s">
        <v>200</v>
      </c>
      <c s="6"/>
      <c s="29" t="s">
        <v>359</v>
      </c>
      <c s="6"/>
      <c s="6"/>
      <c s="6"/>
      <c s="42">
        <f>0+Q242</f>
      </c>
      <c s="6"/>
      <c r="O242">
        <f>0+R242</f>
      </c>
      <c r="Q242">
        <f>0+I243</f>
      </c>
      <c>
        <f>0+O243</f>
      </c>
    </row>
    <row r="243" spans="1:16" ht="12.75">
      <c r="A243" s="26" t="s">
        <v>60</v>
      </c>
      <c s="31" t="s">
        <v>360</v>
      </c>
      <c s="31" t="s">
        <v>361</v>
      </c>
      <c s="26" t="s">
        <v>77</v>
      </c>
      <c s="32" t="s">
        <v>362</v>
      </c>
      <c s="33" t="s">
        <v>93</v>
      </c>
      <c s="34">
        <v>413.5</v>
      </c>
      <c s="35">
        <v>0</v>
      </c>
      <c s="35">
        <f>ROUND(ROUND(H243,2)*ROUND(G243,3),2)</f>
      </c>
      <c s="33" t="s">
        <v>64</v>
      </c>
      <c r="O243">
        <f>(I243*21)/100</f>
      </c>
      <c t="s">
        <v>33</v>
      </c>
    </row>
    <row r="244" spans="1:5" ht="12.75">
      <c r="A244" s="36" t="s">
        <v>65</v>
      </c>
      <c r="E244" s="37" t="s">
        <v>77</v>
      </c>
    </row>
    <row r="245" spans="1:5" ht="165.75">
      <c r="A245" s="38" t="s">
        <v>67</v>
      </c>
      <c r="E245" s="39" t="s">
        <v>655</v>
      </c>
    </row>
    <row r="246" spans="1:5" ht="191.25">
      <c r="A246" t="s">
        <v>69</v>
      </c>
      <c r="E246" s="37" t="s">
        <v>364</v>
      </c>
    </row>
    <row r="247" spans="1:18" ht="12.75" customHeight="1">
      <c r="A247" s="6" t="s">
        <v>58</v>
      </c>
      <c s="6"/>
      <c s="41" t="s">
        <v>365</v>
      </c>
      <c s="6"/>
      <c s="29" t="s">
        <v>366</v>
      </c>
      <c s="6"/>
      <c s="6"/>
      <c s="6"/>
      <c s="42">
        <f>0+Q247</f>
      </c>
      <c s="6"/>
      <c r="O247">
        <f>0+R247</f>
      </c>
      <c r="Q247">
        <f>0+I248+I252+I256+I260+I264+I268+I272+I276+I280+I284+I288+I292+I296</f>
      </c>
      <c>
        <f>0+O248+O252+O256+O260+O264+O268+O272+O276+O280+O284+O288+O292+O296</f>
      </c>
    </row>
    <row r="248" spans="1:16" ht="12.75">
      <c r="A248" s="26" t="s">
        <v>60</v>
      </c>
      <c s="31" t="s">
        <v>90</v>
      </c>
      <c s="31" t="s">
        <v>367</v>
      </c>
      <c s="26" t="s">
        <v>77</v>
      </c>
      <c s="32" t="s">
        <v>368</v>
      </c>
      <c s="33" t="s">
        <v>233</v>
      </c>
      <c s="34">
        <v>1.2</v>
      </c>
      <c s="35">
        <v>0</v>
      </c>
      <c s="35">
        <f>ROUND(ROUND(H248,2)*ROUND(G248,3),2)</f>
      </c>
      <c s="33" t="s">
        <v>64</v>
      </c>
      <c r="O248">
        <f>(I248*21)/100</f>
      </c>
      <c t="s">
        <v>33</v>
      </c>
    </row>
    <row r="249" spans="1:5" ht="12.75">
      <c r="A249" s="36" t="s">
        <v>65</v>
      </c>
      <c r="E249" s="37" t="s">
        <v>369</v>
      </c>
    </row>
    <row r="250" spans="1:5" ht="114.75">
      <c r="A250" s="38" t="s">
        <v>67</v>
      </c>
      <c r="E250" s="39" t="s">
        <v>656</v>
      </c>
    </row>
    <row r="251" spans="1:5" ht="255">
      <c r="A251" t="s">
        <v>69</v>
      </c>
      <c r="E251" s="37" t="s">
        <v>371</v>
      </c>
    </row>
    <row r="252" spans="1:16" ht="12.75">
      <c r="A252" s="26" t="s">
        <v>60</v>
      </c>
      <c s="31" t="s">
        <v>54</v>
      </c>
      <c s="31" t="s">
        <v>372</v>
      </c>
      <c s="26" t="s">
        <v>77</v>
      </c>
      <c s="32" t="s">
        <v>373</v>
      </c>
      <c s="33" t="s">
        <v>233</v>
      </c>
      <c s="34">
        <v>29</v>
      </c>
      <c s="35">
        <v>0</v>
      </c>
      <c s="35">
        <f>ROUND(ROUND(H252,2)*ROUND(G252,3),2)</f>
      </c>
      <c s="33" t="s">
        <v>64</v>
      </c>
      <c r="O252">
        <f>(I252*21)/100</f>
      </c>
      <c t="s">
        <v>33</v>
      </c>
    </row>
    <row r="253" spans="1:5" ht="12.75">
      <c r="A253" s="36" t="s">
        <v>65</v>
      </c>
      <c r="E253" s="37" t="s">
        <v>374</v>
      </c>
    </row>
    <row r="254" spans="1:5" ht="127.5">
      <c r="A254" s="38" t="s">
        <v>67</v>
      </c>
      <c r="E254" s="39" t="s">
        <v>657</v>
      </c>
    </row>
    <row r="255" spans="1:5" ht="255">
      <c r="A255" t="s">
        <v>69</v>
      </c>
      <c r="E255" s="37" t="s">
        <v>371</v>
      </c>
    </row>
    <row r="256" spans="1:16" ht="12.75">
      <c r="A256" s="26" t="s">
        <v>60</v>
      </c>
      <c s="31" t="s">
        <v>388</v>
      </c>
      <c s="31" t="s">
        <v>389</v>
      </c>
      <c s="26" t="s">
        <v>77</v>
      </c>
      <c s="32" t="s">
        <v>390</v>
      </c>
      <c s="33" t="s">
        <v>233</v>
      </c>
      <c s="34">
        <v>23.5</v>
      </c>
      <c s="35">
        <v>0</v>
      </c>
      <c s="35">
        <f>ROUND(ROUND(H256,2)*ROUND(G256,3),2)</f>
      </c>
      <c s="33" t="s">
        <v>64</v>
      </c>
      <c r="O256">
        <f>(I256*21)/100</f>
      </c>
      <c t="s">
        <v>33</v>
      </c>
    </row>
    <row r="257" spans="1:5" ht="12.75">
      <c r="A257" s="36" t="s">
        <v>65</v>
      </c>
      <c r="E257" s="37" t="s">
        <v>77</v>
      </c>
    </row>
    <row r="258" spans="1:5" ht="114.75">
      <c r="A258" s="38" t="s">
        <v>67</v>
      </c>
      <c r="E258" s="39" t="s">
        <v>658</v>
      </c>
    </row>
    <row r="259" spans="1:5" ht="255">
      <c r="A259" t="s">
        <v>69</v>
      </c>
      <c r="E259" s="37" t="s">
        <v>371</v>
      </c>
    </row>
    <row r="260" spans="1:16" ht="12.75">
      <c r="A260" s="26" t="s">
        <v>60</v>
      </c>
      <c s="31" t="s">
        <v>659</v>
      </c>
      <c s="31" t="s">
        <v>660</v>
      </c>
      <c s="26" t="s">
        <v>77</v>
      </c>
      <c s="32" t="s">
        <v>661</v>
      </c>
      <c s="33" t="s">
        <v>233</v>
      </c>
      <c s="34">
        <v>196</v>
      </c>
      <c s="35">
        <v>0</v>
      </c>
      <c s="35">
        <f>ROUND(ROUND(H260,2)*ROUND(G260,3),2)</f>
      </c>
      <c s="33" t="s">
        <v>64</v>
      </c>
      <c r="O260">
        <f>(I260*21)/100</f>
      </c>
      <c t="s">
        <v>33</v>
      </c>
    </row>
    <row r="261" spans="1:5" ht="12.75">
      <c r="A261" s="36" t="s">
        <v>65</v>
      </c>
      <c r="E261" s="37" t="s">
        <v>77</v>
      </c>
    </row>
    <row r="262" spans="1:5" ht="267.75">
      <c r="A262" s="38" t="s">
        <v>67</v>
      </c>
      <c r="E262" s="39" t="s">
        <v>662</v>
      </c>
    </row>
    <row r="263" spans="1:5" ht="255">
      <c r="A263" t="s">
        <v>69</v>
      </c>
      <c r="E263" s="37" t="s">
        <v>371</v>
      </c>
    </row>
    <row r="264" spans="1:16" ht="12.75">
      <c r="A264" s="26" t="s">
        <v>60</v>
      </c>
      <c s="31" t="s">
        <v>396</v>
      </c>
      <c s="31" t="s">
        <v>397</v>
      </c>
      <c s="26" t="s">
        <v>77</v>
      </c>
      <c s="32" t="s">
        <v>398</v>
      </c>
      <c s="33" t="s">
        <v>399</v>
      </c>
      <c s="34">
        <v>4</v>
      </c>
      <c s="35">
        <v>0</v>
      </c>
      <c s="35">
        <f>ROUND(ROUND(H264,2)*ROUND(G264,3),2)</f>
      </c>
      <c s="33" t="s">
        <v>64</v>
      </c>
      <c r="O264">
        <f>(I264*21)/100</f>
      </c>
      <c t="s">
        <v>33</v>
      </c>
    </row>
    <row r="265" spans="1:5" ht="12.75">
      <c r="A265" s="36" t="s">
        <v>65</v>
      </c>
      <c r="E265" s="37" t="s">
        <v>77</v>
      </c>
    </row>
    <row r="266" spans="1:5" ht="178.5">
      <c r="A266" s="38" t="s">
        <v>67</v>
      </c>
      <c r="E266" s="39" t="s">
        <v>663</v>
      </c>
    </row>
    <row r="267" spans="1:5" ht="409.5">
      <c r="A267" t="s">
        <v>69</v>
      </c>
      <c r="E267" s="37" t="s">
        <v>401</v>
      </c>
    </row>
    <row r="268" spans="1:16" ht="12.75">
      <c r="A268" s="26" t="s">
        <v>60</v>
      </c>
      <c s="31" t="s">
        <v>253</v>
      </c>
      <c s="31" t="s">
        <v>402</v>
      </c>
      <c s="26" t="s">
        <v>77</v>
      </c>
      <c s="32" t="s">
        <v>403</v>
      </c>
      <c s="33" t="s">
        <v>399</v>
      </c>
      <c s="34">
        <v>1</v>
      </c>
      <c s="35">
        <v>0</v>
      </c>
      <c s="35">
        <f>ROUND(ROUND(H268,2)*ROUND(G268,3),2)</f>
      </c>
      <c s="33" t="s">
        <v>64</v>
      </c>
      <c r="O268">
        <f>(I268*21)/100</f>
      </c>
      <c t="s">
        <v>33</v>
      </c>
    </row>
    <row r="269" spans="1:5" ht="12.75">
      <c r="A269" s="36" t="s">
        <v>65</v>
      </c>
      <c r="E269" s="37" t="s">
        <v>77</v>
      </c>
    </row>
    <row r="270" spans="1:5" ht="63.75">
      <c r="A270" s="38" t="s">
        <v>67</v>
      </c>
      <c r="E270" s="39" t="s">
        <v>664</v>
      </c>
    </row>
    <row r="271" spans="1:5" ht="63.75">
      <c r="A271" t="s">
        <v>69</v>
      </c>
      <c r="E271" s="37" t="s">
        <v>405</v>
      </c>
    </row>
    <row r="272" spans="1:16" ht="12.75">
      <c r="A272" s="26" t="s">
        <v>60</v>
      </c>
      <c s="31" t="s">
        <v>406</v>
      </c>
      <c s="31" t="s">
        <v>407</v>
      </c>
      <c s="26" t="s">
        <v>77</v>
      </c>
      <c s="32" t="s">
        <v>408</v>
      </c>
      <c s="33" t="s">
        <v>399</v>
      </c>
      <c s="34">
        <v>8</v>
      </c>
      <c s="35">
        <v>0</v>
      </c>
      <c s="35">
        <f>ROUND(ROUND(H272,2)*ROUND(G272,3),2)</f>
      </c>
      <c s="33" t="s">
        <v>64</v>
      </c>
      <c r="O272">
        <f>(I272*21)/100</f>
      </c>
      <c t="s">
        <v>33</v>
      </c>
    </row>
    <row r="273" spans="1:5" ht="25.5">
      <c r="A273" s="36" t="s">
        <v>65</v>
      </c>
      <c r="E273" s="37" t="s">
        <v>409</v>
      </c>
    </row>
    <row r="274" spans="1:5" ht="165.75">
      <c r="A274" s="38" t="s">
        <v>67</v>
      </c>
      <c r="E274" s="39" t="s">
        <v>665</v>
      </c>
    </row>
    <row r="275" spans="1:5" ht="89.25">
      <c r="A275" t="s">
        <v>69</v>
      </c>
      <c r="E275" s="37" t="s">
        <v>411</v>
      </c>
    </row>
    <row r="276" spans="1:16" ht="12.75">
      <c r="A276" s="26" t="s">
        <v>60</v>
      </c>
      <c s="31" t="s">
        <v>412</v>
      </c>
      <c s="31" t="s">
        <v>413</v>
      </c>
      <c s="26" t="s">
        <v>77</v>
      </c>
      <c s="32" t="s">
        <v>414</v>
      </c>
      <c s="33" t="s">
        <v>399</v>
      </c>
      <c s="34">
        <v>3</v>
      </c>
      <c s="35">
        <v>0</v>
      </c>
      <c s="35">
        <f>ROUND(ROUND(H276,2)*ROUND(G276,3),2)</f>
      </c>
      <c s="33" t="s">
        <v>64</v>
      </c>
      <c r="O276">
        <f>(I276*21)/100</f>
      </c>
      <c t="s">
        <v>33</v>
      </c>
    </row>
    <row r="277" spans="1:5" ht="12.75">
      <c r="A277" s="36" t="s">
        <v>65</v>
      </c>
      <c r="E277" s="37" t="s">
        <v>77</v>
      </c>
    </row>
    <row r="278" spans="1:5" ht="102">
      <c r="A278" s="38" t="s">
        <v>67</v>
      </c>
      <c r="E278" s="39" t="s">
        <v>666</v>
      </c>
    </row>
    <row r="279" spans="1:5" ht="76.5">
      <c r="A279" t="s">
        <v>69</v>
      </c>
      <c r="E279" s="37" t="s">
        <v>416</v>
      </c>
    </row>
    <row r="280" spans="1:16" ht="25.5">
      <c r="A280" s="26" t="s">
        <v>60</v>
      </c>
      <c s="31" t="s">
        <v>422</v>
      </c>
      <c s="31" t="s">
        <v>418</v>
      </c>
      <c s="26" t="s">
        <v>33</v>
      </c>
      <c s="32" t="s">
        <v>423</v>
      </c>
      <c s="33" t="s">
        <v>399</v>
      </c>
      <c s="34">
        <v>3</v>
      </c>
      <c s="35">
        <v>0</v>
      </c>
      <c s="35">
        <f>ROUND(ROUND(H280,2)*ROUND(G280,3),2)</f>
      </c>
      <c s="33" t="s">
        <v>64</v>
      </c>
      <c r="O280">
        <f>(I280*21)/100</f>
      </c>
      <c t="s">
        <v>33</v>
      </c>
    </row>
    <row r="281" spans="1:5" ht="12.75">
      <c r="A281" s="36" t="s">
        <v>65</v>
      </c>
      <c r="E281" s="37" t="s">
        <v>424</v>
      </c>
    </row>
    <row r="282" spans="1:5" ht="102">
      <c r="A282" s="38" t="s">
        <v>67</v>
      </c>
      <c r="E282" s="39" t="s">
        <v>667</v>
      </c>
    </row>
    <row r="283" spans="1:5" ht="242.25">
      <c r="A283" t="s">
        <v>69</v>
      </c>
      <c r="E283" s="37" t="s">
        <v>421</v>
      </c>
    </row>
    <row r="284" spans="1:16" ht="12.75">
      <c r="A284" s="26" t="s">
        <v>60</v>
      </c>
      <c s="31" t="s">
        <v>426</v>
      </c>
      <c s="31" t="s">
        <v>427</v>
      </c>
      <c s="26" t="s">
        <v>77</v>
      </c>
      <c s="32" t="s">
        <v>428</v>
      </c>
      <c s="33" t="s">
        <v>98</v>
      </c>
      <c s="34">
        <v>17.015</v>
      </c>
      <c s="35">
        <v>0</v>
      </c>
      <c s="35">
        <f>ROUND(ROUND(H284,2)*ROUND(G284,3),2)</f>
      </c>
      <c s="33" t="s">
        <v>64</v>
      </c>
      <c r="O284">
        <f>(I284*21)/100</f>
      </c>
      <c t="s">
        <v>33</v>
      </c>
    </row>
    <row r="285" spans="1:5" ht="12.75">
      <c r="A285" s="36" t="s">
        <v>65</v>
      </c>
      <c r="E285" s="37" t="s">
        <v>77</v>
      </c>
    </row>
    <row r="286" spans="1:5" ht="306">
      <c r="A286" s="38" t="s">
        <v>67</v>
      </c>
      <c r="E286" s="39" t="s">
        <v>668</v>
      </c>
    </row>
    <row r="287" spans="1:5" ht="369.75">
      <c r="A287" t="s">
        <v>69</v>
      </c>
      <c r="E287" s="37" t="s">
        <v>252</v>
      </c>
    </row>
    <row r="288" spans="1:16" ht="12.75">
      <c r="A288" s="26" t="s">
        <v>60</v>
      </c>
      <c s="31" t="s">
        <v>163</v>
      </c>
      <c s="31" t="s">
        <v>430</v>
      </c>
      <c s="26" t="s">
        <v>77</v>
      </c>
      <c s="32" t="s">
        <v>431</v>
      </c>
      <c s="33" t="s">
        <v>98</v>
      </c>
      <c s="34">
        <v>26.3</v>
      </c>
      <c s="35">
        <v>0</v>
      </c>
      <c s="35">
        <f>ROUND(ROUND(H288,2)*ROUND(G288,3),2)</f>
      </c>
      <c s="33" t="s">
        <v>64</v>
      </c>
      <c r="O288">
        <f>(I288*21)/100</f>
      </c>
      <c t="s">
        <v>33</v>
      </c>
    </row>
    <row r="289" spans="1:5" ht="12.75">
      <c r="A289" s="36" t="s">
        <v>65</v>
      </c>
      <c r="E289" s="37" t="s">
        <v>77</v>
      </c>
    </row>
    <row r="290" spans="1:5" ht="204">
      <c r="A290" s="38" t="s">
        <v>67</v>
      </c>
      <c r="E290" s="39" t="s">
        <v>669</v>
      </c>
    </row>
    <row r="291" spans="1:5" ht="369.75">
      <c r="A291" t="s">
        <v>69</v>
      </c>
      <c r="E291" s="37" t="s">
        <v>252</v>
      </c>
    </row>
    <row r="292" spans="1:16" ht="12.75">
      <c r="A292" s="26" t="s">
        <v>60</v>
      </c>
      <c s="31" t="s">
        <v>437</v>
      </c>
      <c s="31" t="s">
        <v>438</v>
      </c>
      <c s="26" t="s">
        <v>77</v>
      </c>
      <c s="32" t="s">
        <v>439</v>
      </c>
      <c s="33" t="s">
        <v>233</v>
      </c>
      <c s="34">
        <v>29</v>
      </c>
      <c s="35">
        <v>0</v>
      </c>
      <c s="35">
        <f>ROUND(ROUND(H292,2)*ROUND(G292,3),2)</f>
      </c>
      <c s="33" t="s">
        <v>64</v>
      </c>
      <c r="O292">
        <f>(I292*21)/100</f>
      </c>
      <c t="s">
        <v>33</v>
      </c>
    </row>
    <row r="293" spans="1:5" ht="12.75">
      <c r="A293" s="36" t="s">
        <v>65</v>
      </c>
      <c r="E293" s="37" t="s">
        <v>77</v>
      </c>
    </row>
    <row r="294" spans="1:5" ht="38.25">
      <c r="A294" s="38" t="s">
        <v>67</v>
      </c>
      <c r="E294" s="39" t="s">
        <v>670</v>
      </c>
    </row>
    <row r="295" spans="1:5" ht="51">
      <c r="A295" t="s">
        <v>69</v>
      </c>
      <c r="E295" s="37" t="s">
        <v>441</v>
      </c>
    </row>
    <row r="296" spans="1:16" ht="12.75">
      <c r="A296" s="26" t="s">
        <v>60</v>
      </c>
      <c s="31" t="s">
        <v>446</v>
      </c>
      <c s="31" t="s">
        <v>671</v>
      </c>
      <c s="26" t="s">
        <v>77</v>
      </c>
      <c s="32" t="s">
        <v>672</v>
      </c>
      <c s="33" t="s">
        <v>233</v>
      </c>
      <c s="34">
        <v>125</v>
      </c>
      <c s="35">
        <v>0</v>
      </c>
      <c s="35">
        <f>ROUND(ROUND(H296,2)*ROUND(G296,3),2)</f>
      </c>
      <c s="33" t="s">
        <v>64</v>
      </c>
      <c r="O296">
        <f>(I296*21)/100</f>
      </c>
      <c t="s">
        <v>33</v>
      </c>
    </row>
    <row r="297" spans="1:5" ht="12.75">
      <c r="A297" s="36" t="s">
        <v>65</v>
      </c>
      <c r="E297" s="37" t="s">
        <v>77</v>
      </c>
    </row>
    <row r="298" spans="1:5" ht="38.25">
      <c r="A298" s="38" t="s">
        <v>67</v>
      </c>
      <c r="E298" s="39" t="s">
        <v>673</v>
      </c>
    </row>
    <row r="299" spans="1:5" ht="51">
      <c r="A299" t="s">
        <v>69</v>
      </c>
      <c r="E299" s="37" t="s">
        <v>441</v>
      </c>
    </row>
    <row r="300" spans="1:18" ht="12.75" customHeight="1">
      <c r="A300" s="6" t="s">
        <v>58</v>
      </c>
      <c s="6"/>
      <c s="41" t="s">
        <v>450</v>
      </c>
      <c s="6"/>
      <c s="29" t="s">
        <v>451</v>
      </c>
      <c s="6"/>
      <c s="6"/>
      <c s="6"/>
      <c s="42">
        <f>0+Q300</f>
      </c>
      <c s="6"/>
      <c r="O300">
        <f>0+R300</f>
      </c>
      <c r="Q300">
        <f>0+I301+I305+I309+I313+I317+I321+I325+I329</f>
      </c>
      <c>
        <f>0+O301+O305+O309+O313+O317+O321+O325+O329</f>
      </c>
    </row>
    <row r="301" spans="1:16" ht="12.75">
      <c r="A301" s="26" t="s">
        <v>60</v>
      </c>
      <c s="31" t="s">
        <v>452</v>
      </c>
      <c s="31" t="s">
        <v>453</v>
      </c>
      <c s="26" t="s">
        <v>77</v>
      </c>
      <c s="32" t="s">
        <v>454</v>
      </c>
      <c s="33" t="s">
        <v>233</v>
      </c>
      <c s="34">
        <v>6</v>
      </c>
      <c s="35">
        <v>0</v>
      </c>
      <c s="35">
        <f>ROUND(ROUND(H301,2)*ROUND(G301,3),2)</f>
      </c>
      <c s="33" t="s">
        <v>64</v>
      </c>
      <c r="O301">
        <f>(I301*21)/100</f>
      </c>
      <c t="s">
        <v>33</v>
      </c>
    </row>
    <row r="302" spans="1:5" ht="12.75">
      <c r="A302" s="36" t="s">
        <v>65</v>
      </c>
      <c r="E302" s="37" t="s">
        <v>77</v>
      </c>
    </row>
    <row r="303" spans="1:5" ht="63.75">
      <c r="A303" s="38" t="s">
        <v>67</v>
      </c>
      <c r="E303" s="39" t="s">
        <v>674</v>
      </c>
    </row>
    <row r="304" spans="1:5" ht="63.75">
      <c r="A304" t="s">
        <v>69</v>
      </c>
      <c r="E304" s="37" t="s">
        <v>456</v>
      </c>
    </row>
    <row r="305" spans="1:16" ht="12.75">
      <c r="A305" s="26" t="s">
        <v>60</v>
      </c>
      <c s="31" t="s">
        <v>406</v>
      </c>
      <c s="31" t="s">
        <v>462</v>
      </c>
      <c s="26" t="s">
        <v>39</v>
      </c>
      <c s="32" t="s">
        <v>463</v>
      </c>
      <c s="33" t="s">
        <v>233</v>
      </c>
      <c s="34">
        <v>1069.59</v>
      </c>
      <c s="35">
        <v>0</v>
      </c>
      <c s="35">
        <f>ROUND(ROUND(H305,2)*ROUND(G305,3),2)</f>
      </c>
      <c s="33" t="s">
        <v>64</v>
      </c>
      <c r="O305">
        <f>(I305*21)/100</f>
      </c>
      <c t="s">
        <v>33</v>
      </c>
    </row>
    <row r="306" spans="1:5" ht="12.75">
      <c r="A306" s="36" t="s">
        <v>65</v>
      </c>
      <c r="E306" s="37" t="s">
        <v>77</v>
      </c>
    </row>
    <row r="307" spans="1:5" ht="204">
      <c r="A307" s="38" t="s">
        <v>67</v>
      </c>
      <c r="E307" s="39" t="s">
        <v>675</v>
      </c>
    </row>
    <row r="308" spans="1:5" ht="51">
      <c r="A308" t="s">
        <v>69</v>
      </c>
      <c r="E308" s="37" t="s">
        <v>465</v>
      </c>
    </row>
    <row r="309" spans="1:16" ht="12.75">
      <c r="A309" s="26" t="s">
        <v>60</v>
      </c>
      <c s="31" t="s">
        <v>143</v>
      </c>
      <c s="31" t="s">
        <v>466</v>
      </c>
      <c s="26" t="s">
        <v>77</v>
      </c>
      <c s="32" t="s">
        <v>467</v>
      </c>
      <c s="33" t="s">
        <v>233</v>
      </c>
      <c s="34">
        <v>17</v>
      </c>
      <c s="35">
        <v>0</v>
      </c>
      <c s="35">
        <f>ROUND(ROUND(H309,2)*ROUND(G309,3),2)</f>
      </c>
      <c s="33" t="s">
        <v>64</v>
      </c>
      <c r="O309">
        <f>(I309*21)/100</f>
      </c>
      <c t="s">
        <v>33</v>
      </c>
    </row>
    <row r="310" spans="1:5" ht="12.75">
      <c r="A310" s="36" t="s">
        <v>65</v>
      </c>
      <c r="E310" s="37" t="s">
        <v>468</v>
      </c>
    </row>
    <row r="311" spans="1:5" ht="63.75">
      <c r="A311" s="38" t="s">
        <v>67</v>
      </c>
      <c r="E311" s="39" t="s">
        <v>676</v>
      </c>
    </row>
    <row r="312" spans="1:5" ht="51">
      <c r="A312" t="s">
        <v>69</v>
      </c>
      <c r="E312" s="37" t="s">
        <v>470</v>
      </c>
    </row>
    <row r="313" spans="1:16" ht="12.75">
      <c r="A313" s="26" t="s">
        <v>60</v>
      </c>
      <c s="31" t="s">
        <v>471</v>
      </c>
      <c s="31" t="s">
        <v>472</v>
      </c>
      <c s="26" t="s">
        <v>39</v>
      </c>
      <c s="32" t="s">
        <v>473</v>
      </c>
      <c s="33" t="s">
        <v>233</v>
      </c>
      <c s="34">
        <v>1113</v>
      </c>
      <c s="35">
        <v>0</v>
      </c>
      <c s="35">
        <f>ROUND(ROUND(H313,2)*ROUND(G313,3),2)</f>
      </c>
      <c s="33" t="s">
        <v>64</v>
      </c>
      <c r="O313">
        <f>(I313*21)/100</f>
      </c>
      <c t="s">
        <v>33</v>
      </c>
    </row>
    <row r="314" spans="1:5" ht="12.75">
      <c r="A314" s="36" t="s">
        <v>65</v>
      </c>
      <c r="E314" s="37" t="s">
        <v>474</v>
      </c>
    </row>
    <row r="315" spans="1:5" ht="178.5">
      <c r="A315" s="38" t="s">
        <v>67</v>
      </c>
      <c r="E315" s="39" t="s">
        <v>677</v>
      </c>
    </row>
    <row r="316" spans="1:5" ht="25.5">
      <c r="A316" t="s">
        <v>69</v>
      </c>
      <c r="E316" s="37" t="s">
        <v>476</v>
      </c>
    </row>
    <row r="317" spans="1:16" ht="12.75">
      <c r="A317" s="26" t="s">
        <v>60</v>
      </c>
      <c s="31" t="s">
        <v>477</v>
      </c>
      <c s="31" t="s">
        <v>478</v>
      </c>
      <c s="26" t="s">
        <v>39</v>
      </c>
      <c s="32" t="s">
        <v>479</v>
      </c>
      <c s="33" t="s">
        <v>233</v>
      </c>
      <c s="34">
        <v>1100</v>
      </c>
      <c s="35">
        <v>0</v>
      </c>
      <c s="35">
        <f>ROUND(ROUND(H317,2)*ROUND(G317,3),2)</f>
      </c>
      <c s="33" t="s">
        <v>64</v>
      </c>
      <c r="O317">
        <f>(I317*21)/100</f>
      </c>
      <c t="s">
        <v>33</v>
      </c>
    </row>
    <row r="318" spans="1:5" ht="12.75">
      <c r="A318" s="36" t="s">
        <v>65</v>
      </c>
      <c r="E318" s="37" t="s">
        <v>77</v>
      </c>
    </row>
    <row r="319" spans="1:5" ht="127.5">
      <c r="A319" s="38" t="s">
        <v>67</v>
      </c>
      <c r="E319" s="39" t="s">
        <v>678</v>
      </c>
    </row>
    <row r="320" spans="1:5" ht="38.25">
      <c r="A320" t="s">
        <v>69</v>
      </c>
      <c r="E320" s="37" t="s">
        <v>481</v>
      </c>
    </row>
    <row r="321" spans="1:16" ht="12.75">
      <c r="A321" s="26" t="s">
        <v>60</v>
      </c>
      <c s="31" t="s">
        <v>487</v>
      </c>
      <c s="31" t="s">
        <v>488</v>
      </c>
      <c s="26" t="s">
        <v>77</v>
      </c>
      <c s="32" t="s">
        <v>489</v>
      </c>
      <c s="33" t="s">
        <v>93</v>
      </c>
      <c s="34">
        <v>513.295</v>
      </c>
      <c s="35">
        <v>0</v>
      </c>
      <c s="35">
        <f>ROUND(ROUND(H321,2)*ROUND(G321,3),2)</f>
      </c>
      <c s="33" t="s">
        <v>64</v>
      </c>
      <c r="O321">
        <f>(I321*21)/100</f>
      </c>
      <c t="s">
        <v>33</v>
      </c>
    </row>
    <row r="322" spans="1:5" ht="12.75">
      <c r="A322" s="36" t="s">
        <v>65</v>
      </c>
      <c r="E322" s="37" t="s">
        <v>77</v>
      </c>
    </row>
    <row r="323" spans="1:5" ht="178.5">
      <c r="A323" s="38" t="s">
        <v>67</v>
      </c>
      <c r="E323" s="39" t="s">
        <v>679</v>
      </c>
    </row>
    <row r="324" spans="1:5" ht="102">
      <c r="A324" t="s">
        <v>69</v>
      </c>
      <c r="E324" s="37" t="s">
        <v>491</v>
      </c>
    </row>
    <row r="325" spans="1:16" ht="12.75">
      <c r="A325" s="26" t="s">
        <v>60</v>
      </c>
      <c s="31" t="s">
        <v>492</v>
      </c>
      <c s="31" t="s">
        <v>493</v>
      </c>
      <c s="26" t="s">
        <v>77</v>
      </c>
      <c s="32" t="s">
        <v>494</v>
      </c>
      <c s="33" t="s">
        <v>93</v>
      </c>
      <c s="34">
        <v>40718.295</v>
      </c>
      <c s="35">
        <v>0</v>
      </c>
      <c s="35">
        <f>ROUND(ROUND(H325,2)*ROUND(G325,3),2)</f>
      </c>
      <c s="33" t="s">
        <v>64</v>
      </c>
      <c r="O325">
        <f>(I325*21)/100</f>
      </c>
      <c t="s">
        <v>33</v>
      </c>
    </row>
    <row r="326" spans="1:5" ht="12.75">
      <c r="A326" s="36" t="s">
        <v>65</v>
      </c>
      <c r="E326" s="37" t="s">
        <v>77</v>
      </c>
    </row>
    <row r="327" spans="1:5" ht="89.25">
      <c r="A327" s="38" t="s">
        <v>67</v>
      </c>
      <c r="E327" s="39" t="s">
        <v>680</v>
      </c>
    </row>
    <row r="328" spans="1:5" ht="25.5">
      <c r="A328" t="s">
        <v>69</v>
      </c>
      <c r="E328" s="37" t="s">
        <v>496</v>
      </c>
    </row>
    <row r="329" spans="1:16" ht="12.75">
      <c r="A329" s="26" t="s">
        <v>60</v>
      </c>
      <c s="31" t="s">
        <v>207</v>
      </c>
      <c s="31" t="s">
        <v>681</v>
      </c>
      <c s="26" t="s">
        <v>77</v>
      </c>
      <c s="32" t="s">
        <v>682</v>
      </c>
      <c s="33" t="s">
        <v>233</v>
      </c>
      <c s="34">
        <v>120</v>
      </c>
      <c s="35">
        <v>0</v>
      </c>
      <c s="35">
        <f>ROUND(ROUND(H329,2)*ROUND(G329,3),2)</f>
      </c>
      <c s="33" t="s">
        <v>64</v>
      </c>
      <c r="O329">
        <f>(I329*21)/100</f>
      </c>
      <c t="s">
        <v>33</v>
      </c>
    </row>
    <row r="330" spans="1:5" ht="12.75">
      <c r="A330" s="36" t="s">
        <v>65</v>
      </c>
      <c r="E330" s="37" t="s">
        <v>77</v>
      </c>
    </row>
    <row r="331" spans="1:5" ht="63.75">
      <c r="A331" s="38" t="s">
        <v>67</v>
      </c>
      <c r="E331" s="39" t="s">
        <v>683</v>
      </c>
    </row>
    <row r="332" spans="1:5" ht="76.5">
      <c r="A332" t="s">
        <v>69</v>
      </c>
      <c r="E332" s="37" t="s">
        <v>684</v>
      </c>
    </row>
    <row r="333" spans="1:18" ht="12.75" customHeight="1">
      <c r="A333" s="6" t="s">
        <v>58</v>
      </c>
      <c s="6"/>
      <c s="41" t="s">
        <v>497</v>
      </c>
      <c s="6"/>
      <c s="29" t="s">
        <v>498</v>
      </c>
      <c s="6"/>
      <c s="6"/>
      <c s="6"/>
      <c s="42">
        <f>0+Q333</f>
      </c>
      <c s="6"/>
      <c r="O333">
        <f>0+R333</f>
      </c>
      <c r="Q333">
        <f>0+I334+I338+I342+I346+I350</f>
      </c>
      <c>
        <f>0+O334+O338+O342+O346+O350</f>
      </c>
    </row>
    <row r="334" spans="1:16" ht="12.75">
      <c r="A334" s="26" t="s">
        <v>60</v>
      </c>
      <c s="31" t="s">
        <v>499</v>
      </c>
      <c s="31" t="s">
        <v>500</v>
      </c>
      <c s="26" t="s">
        <v>77</v>
      </c>
      <c s="32" t="s">
        <v>501</v>
      </c>
      <c s="33" t="s">
        <v>98</v>
      </c>
      <c s="34">
        <v>1.575</v>
      </c>
      <c s="35">
        <v>0</v>
      </c>
      <c s="35">
        <f>ROUND(ROUND(H334,2)*ROUND(G334,3),2)</f>
      </c>
      <c s="33" t="s">
        <v>64</v>
      </c>
      <c r="O334">
        <f>(I334*21)/100</f>
      </c>
      <c t="s">
        <v>33</v>
      </c>
    </row>
    <row r="335" spans="1:5" ht="25.5">
      <c r="A335" s="36" t="s">
        <v>65</v>
      </c>
      <c r="E335" s="37" t="s">
        <v>502</v>
      </c>
    </row>
    <row r="336" spans="1:5" ht="114.75">
      <c r="A336" s="38" t="s">
        <v>67</v>
      </c>
      <c r="E336" s="39" t="s">
        <v>685</v>
      </c>
    </row>
    <row r="337" spans="1:5" ht="408">
      <c r="A337" t="s">
        <v>69</v>
      </c>
      <c r="E337" s="37" t="s">
        <v>504</v>
      </c>
    </row>
    <row r="338" spans="1:16" ht="12.75">
      <c r="A338" s="26" t="s">
        <v>60</v>
      </c>
      <c s="31" t="s">
        <v>505</v>
      </c>
      <c s="31" t="s">
        <v>500</v>
      </c>
      <c s="26" t="s">
        <v>506</v>
      </c>
      <c s="32" t="s">
        <v>507</v>
      </c>
      <c s="33" t="s">
        <v>399</v>
      </c>
      <c s="34">
        <v>20</v>
      </c>
      <c s="35">
        <v>0</v>
      </c>
      <c s="35">
        <f>ROUND(ROUND(H338,2)*ROUND(G338,3),2)</f>
      </c>
      <c s="33" t="s">
        <v>64</v>
      </c>
      <c r="O338">
        <f>(I338*21)/100</f>
      </c>
      <c t="s">
        <v>33</v>
      </c>
    </row>
    <row r="339" spans="1:5" ht="12.75">
      <c r="A339" s="36" t="s">
        <v>65</v>
      </c>
      <c r="E339" s="37" t="s">
        <v>508</v>
      </c>
    </row>
    <row r="340" spans="1:5" ht="267.75">
      <c r="A340" s="38" t="s">
        <v>67</v>
      </c>
      <c r="E340" s="39" t="s">
        <v>686</v>
      </c>
    </row>
    <row r="341" spans="1:5" ht="408">
      <c r="A341" t="s">
        <v>69</v>
      </c>
      <c r="E341" s="37" t="s">
        <v>504</v>
      </c>
    </row>
    <row r="342" spans="1:16" ht="12.75">
      <c r="A342" s="26" t="s">
        <v>60</v>
      </c>
      <c s="31" t="s">
        <v>510</v>
      </c>
      <c s="31" t="s">
        <v>511</v>
      </c>
      <c s="26" t="s">
        <v>77</v>
      </c>
      <c s="32" t="s">
        <v>512</v>
      </c>
      <c s="33" t="s">
        <v>98</v>
      </c>
      <c s="34">
        <v>2.376</v>
      </c>
      <c s="35">
        <v>0</v>
      </c>
      <c s="35">
        <f>ROUND(ROUND(H342,2)*ROUND(G342,3),2)</f>
      </c>
      <c s="33" t="s">
        <v>64</v>
      </c>
      <c r="O342">
        <f>(I342*21)/100</f>
      </c>
      <c t="s">
        <v>33</v>
      </c>
    </row>
    <row r="343" spans="1:5" ht="12.75">
      <c r="A343" s="36" t="s">
        <v>65</v>
      </c>
      <c r="E343" s="37" t="s">
        <v>77</v>
      </c>
    </row>
    <row r="344" spans="1:5" ht="63.75">
      <c r="A344" s="38" t="s">
        <v>67</v>
      </c>
      <c r="E344" s="39" t="s">
        <v>687</v>
      </c>
    </row>
    <row r="345" spans="1:5" ht="102">
      <c r="A345" t="s">
        <v>69</v>
      </c>
      <c r="E345" s="37" t="s">
        <v>514</v>
      </c>
    </row>
    <row r="346" spans="1:16" ht="12.75">
      <c r="A346" s="26" t="s">
        <v>60</v>
      </c>
      <c s="31" t="s">
        <v>518</v>
      </c>
      <c s="31" t="s">
        <v>519</v>
      </c>
      <c s="26" t="s">
        <v>77</v>
      </c>
      <c s="32" t="s">
        <v>520</v>
      </c>
      <c s="33" t="s">
        <v>233</v>
      </c>
      <c s="34">
        <v>6</v>
      </c>
      <c s="35">
        <v>0</v>
      </c>
      <c s="35">
        <f>ROUND(ROUND(H346,2)*ROUND(G346,3),2)</f>
      </c>
      <c s="33" t="s">
        <v>64</v>
      </c>
      <c r="O346">
        <f>(I346*21)/100</f>
      </c>
      <c t="s">
        <v>33</v>
      </c>
    </row>
    <row r="347" spans="1:5" ht="12.75">
      <c r="A347" s="36" t="s">
        <v>65</v>
      </c>
      <c r="E347" s="37" t="s">
        <v>77</v>
      </c>
    </row>
    <row r="348" spans="1:5" ht="102">
      <c r="A348" s="38" t="s">
        <v>67</v>
      </c>
      <c r="E348" s="39" t="s">
        <v>688</v>
      </c>
    </row>
    <row r="349" spans="1:5" ht="114.75">
      <c r="A349" t="s">
        <v>69</v>
      </c>
      <c r="E349" s="37" t="s">
        <v>522</v>
      </c>
    </row>
    <row r="350" spans="1:16" ht="12.75">
      <c r="A350" s="26" t="s">
        <v>60</v>
      </c>
      <c s="31" t="s">
        <v>487</v>
      </c>
      <c s="31" t="s">
        <v>527</v>
      </c>
      <c s="26" t="s">
        <v>77</v>
      </c>
      <c s="32" t="s">
        <v>528</v>
      </c>
      <c s="33" t="s">
        <v>233</v>
      </c>
      <c s="34">
        <v>8.5</v>
      </c>
      <c s="35">
        <v>0</v>
      </c>
      <c s="35">
        <f>ROUND(ROUND(H350,2)*ROUND(G350,3),2)</f>
      </c>
      <c s="33" t="s">
        <v>64</v>
      </c>
      <c r="O350">
        <f>(I350*21)/100</f>
      </c>
      <c t="s">
        <v>33</v>
      </c>
    </row>
    <row r="351" spans="1:5" ht="12.75">
      <c r="A351" s="36" t="s">
        <v>65</v>
      </c>
      <c r="E351" s="37" t="s">
        <v>77</v>
      </c>
    </row>
    <row r="352" spans="1:5" ht="102">
      <c r="A352" s="38" t="s">
        <v>67</v>
      </c>
      <c r="E352" s="39" t="s">
        <v>689</v>
      </c>
    </row>
    <row r="353" spans="1:5" ht="114.75">
      <c r="A353" t="s">
        <v>69</v>
      </c>
      <c r="E353" s="37" t="s">
        <v>522</v>
      </c>
    </row>
    <row r="354" spans="1:18" ht="12.75" customHeight="1">
      <c r="A354" s="6" t="s">
        <v>58</v>
      </c>
      <c s="6"/>
      <c s="41" t="s">
        <v>540</v>
      </c>
      <c s="6"/>
      <c s="29" t="s">
        <v>541</v>
      </c>
      <c s="6"/>
      <c s="6"/>
      <c s="6"/>
      <c s="42">
        <f>0+Q354</f>
      </c>
      <c s="6"/>
      <c r="O354">
        <f>0+R354</f>
      </c>
      <c r="Q354">
        <f>0+I355+I359+I363+I367+I371+I375+I379+I383+I387</f>
      </c>
      <c>
        <f>0+O355+O359+O363+O367+O371+O375+O379+O383+O387</f>
      </c>
    </row>
    <row r="355" spans="1:16" ht="25.5">
      <c r="A355" s="26" t="s">
        <v>60</v>
      </c>
      <c s="31" t="s">
        <v>45</v>
      </c>
      <c s="31" t="s">
        <v>546</v>
      </c>
      <c s="26" t="s">
        <v>77</v>
      </c>
      <c s="32" t="s">
        <v>547</v>
      </c>
      <c s="33" t="s">
        <v>233</v>
      </c>
      <c s="34">
        <v>386</v>
      </c>
      <c s="35">
        <v>0</v>
      </c>
      <c s="35">
        <f>ROUND(ROUND(H355,2)*ROUND(G355,3),2)</f>
      </c>
      <c s="33" t="s">
        <v>64</v>
      </c>
      <c r="O355">
        <f>(I355*21)/100</f>
      </c>
      <c t="s">
        <v>33</v>
      </c>
    </row>
    <row r="356" spans="1:5" ht="12.75">
      <c r="A356" s="36" t="s">
        <v>65</v>
      </c>
      <c r="E356" s="37" t="s">
        <v>77</v>
      </c>
    </row>
    <row r="357" spans="1:5" ht="267.75">
      <c r="A357" s="38" t="s">
        <v>67</v>
      </c>
      <c r="E357" s="39" t="s">
        <v>690</v>
      </c>
    </row>
    <row r="358" spans="1:5" ht="127.5">
      <c r="A358" t="s">
        <v>69</v>
      </c>
      <c r="E358" s="37" t="s">
        <v>549</v>
      </c>
    </row>
    <row r="359" spans="1:16" ht="12.75">
      <c r="A359" s="26" t="s">
        <v>60</v>
      </c>
      <c s="31" t="s">
        <v>200</v>
      </c>
      <c s="31" t="s">
        <v>550</v>
      </c>
      <c s="26" t="s">
        <v>39</v>
      </c>
      <c s="32" t="s">
        <v>551</v>
      </c>
      <c s="33" t="s">
        <v>399</v>
      </c>
      <c s="34">
        <v>220</v>
      </c>
      <c s="35">
        <v>0</v>
      </c>
      <c s="35">
        <f>ROUND(ROUND(H359,2)*ROUND(G359,3),2)</f>
      </c>
      <c s="33" t="s">
        <v>64</v>
      </c>
      <c r="O359">
        <f>(I359*21)/100</f>
      </c>
      <c t="s">
        <v>33</v>
      </c>
    </row>
    <row r="360" spans="1:5" ht="12.75">
      <c r="A360" s="36" t="s">
        <v>65</v>
      </c>
      <c r="E360" s="37" t="s">
        <v>77</v>
      </c>
    </row>
    <row r="361" spans="1:5" ht="165.75">
      <c r="A361" s="38" t="s">
        <v>67</v>
      </c>
      <c r="E361" s="39" t="s">
        <v>691</v>
      </c>
    </row>
    <row r="362" spans="1:5" ht="51">
      <c r="A362" t="s">
        <v>69</v>
      </c>
      <c r="E362" s="37" t="s">
        <v>553</v>
      </c>
    </row>
    <row r="363" spans="1:16" ht="12.75">
      <c r="A363" s="26" t="s">
        <v>60</v>
      </c>
      <c s="31" t="s">
        <v>50</v>
      </c>
      <c s="31" t="s">
        <v>554</v>
      </c>
      <c s="26" t="s">
        <v>77</v>
      </c>
      <c s="32" t="s">
        <v>555</v>
      </c>
      <c s="33" t="s">
        <v>399</v>
      </c>
      <c s="34">
        <v>8</v>
      </c>
      <c s="35">
        <v>0</v>
      </c>
      <c s="35">
        <f>ROUND(ROUND(H363,2)*ROUND(G363,3),2)</f>
      </c>
      <c s="33" t="s">
        <v>64</v>
      </c>
      <c r="O363">
        <f>(I363*21)/100</f>
      </c>
      <c t="s">
        <v>33</v>
      </c>
    </row>
    <row r="364" spans="1:5" ht="12.75">
      <c r="A364" s="36" t="s">
        <v>65</v>
      </c>
      <c r="E364" s="37" t="s">
        <v>77</v>
      </c>
    </row>
    <row r="365" spans="1:5" ht="25.5">
      <c r="A365" s="38" t="s">
        <v>67</v>
      </c>
      <c r="E365" s="39" t="s">
        <v>692</v>
      </c>
    </row>
    <row r="366" spans="1:5" ht="25.5">
      <c r="A366" t="s">
        <v>69</v>
      </c>
      <c r="E366" s="37" t="s">
        <v>557</v>
      </c>
    </row>
    <row r="367" spans="1:16" ht="25.5">
      <c r="A367" s="26" t="s">
        <v>60</v>
      </c>
      <c s="31" t="s">
        <v>52</v>
      </c>
      <c s="31" t="s">
        <v>558</v>
      </c>
      <c s="26" t="s">
        <v>77</v>
      </c>
      <c s="32" t="s">
        <v>559</v>
      </c>
      <c s="33" t="s">
        <v>399</v>
      </c>
      <c s="34">
        <v>34</v>
      </c>
      <c s="35">
        <v>0</v>
      </c>
      <c s="35">
        <f>ROUND(ROUND(H367,2)*ROUND(G367,3),2)</f>
      </c>
      <c s="33" t="s">
        <v>64</v>
      </c>
      <c r="O367">
        <f>(I367*21)/100</f>
      </c>
      <c t="s">
        <v>33</v>
      </c>
    </row>
    <row r="368" spans="1:5" ht="12.75">
      <c r="A368" s="36" t="s">
        <v>65</v>
      </c>
      <c r="E368" s="37" t="s">
        <v>77</v>
      </c>
    </row>
    <row r="369" spans="1:5" ht="114.75">
      <c r="A369" s="38" t="s">
        <v>67</v>
      </c>
      <c r="E369" s="39" t="s">
        <v>693</v>
      </c>
    </row>
    <row r="370" spans="1:5" ht="51">
      <c r="A370" t="s">
        <v>69</v>
      </c>
      <c r="E370" s="37" t="s">
        <v>553</v>
      </c>
    </row>
    <row r="371" spans="1:16" ht="12.75">
      <c r="A371" s="26" t="s">
        <v>60</v>
      </c>
      <c s="31" t="s">
        <v>54</v>
      </c>
      <c s="31" t="s">
        <v>561</v>
      </c>
      <c s="26" t="s">
        <v>77</v>
      </c>
      <c s="32" t="s">
        <v>562</v>
      </c>
      <c s="33" t="s">
        <v>399</v>
      </c>
      <c s="34">
        <v>34</v>
      </c>
      <c s="35">
        <v>0</v>
      </c>
      <c s="35">
        <f>ROUND(ROUND(H371,2)*ROUND(G371,3),2)</f>
      </c>
      <c s="33" t="s">
        <v>64</v>
      </c>
      <c r="O371">
        <f>(I371*21)/100</f>
      </c>
      <c t="s">
        <v>33</v>
      </c>
    </row>
    <row r="372" spans="1:5" ht="12.75">
      <c r="A372" s="36" t="s">
        <v>65</v>
      </c>
      <c r="E372" s="37" t="s">
        <v>77</v>
      </c>
    </row>
    <row r="373" spans="1:5" ht="114.75">
      <c r="A373" s="38" t="s">
        <v>67</v>
      </c>
      <c r="E373" s="39" t="s">
        <v>694</v>
      </c>
    </row>
    <row r="374" spans="1:5" ht="12.75">
      <c r="A374" t="s">
        <v>69</v>
      </c>
      <c r="E374" s="37" t="s">
        <v>564</v>
      </c>
    </row>
    <row r="375" spans="1:16" ht="25.5">
      <c r="A375" s="26" t="s">
        <v>60</v>
      </c>
      <c s="31" t="s">
        <v>388</v>
      </c>
      <c s="31" t="s">
        <v>569</v>
      </c>
      <c s="26" t="s">
        <v>77</v>
      </c>
      <c s="32" t="s">
        <v>570</v>
      </c>
      <c s="33" t="s">
        <v>399</v>
      </c>
      <c s="34">
        <v>10</v>
      </c>
      <c s="35">
        <v>0</v>
      </c>
      <c s="35">
        <f>ROUND(ROUND(H375,2)*ROUND(G375,3),2)</f>
      </c>
      <c s="33" t="s">
        <v>64</v>
      </c>
      <c r="O375">
        <f>(I375*21)/100</f>
      </c>
      <c t="s">
        <v>33</v>
      </c>
    </row>
    <row r="376" spans="1:5" ht="12.75">
      <c r="A376" s="36" t="s">
        <v>65</v>
      </c>
      <c r="E376" s="37" t="s">
        <v>77</v>
      </c>
    </row>
    <row r="377" spans="1:5" ht="51">
      <c r="A377" s="38" t="s">
        <v>67</v>
      </c>
      <c r="E377" s="39" t="s">
        <v>695</v>
      </c>
    </row>
    <row r="378" spans="1:5" ht="25.5">
      <c r="A378" t="s">
        <v>69</v>
      </c>
      <c r="E378" s="37" t="s">
        <v>572</v>
      </c>
    </row>
    <row r="379" spans="1:16" ht="25.5">
      <c r="A379" s="26" t="s">
        <v>60</v>
      </c>
      <c s="31" t="s">
        <v>573</v>
      </c>
      <c s="31" t="s">
        <v>574</v>
      </c>
      <c s="26" t="s">
        <v>77</v>
      </c>
      <c s="32" t="s">
        <v>575</v>
      </c>
      <c s="33" t="s">
        <v>399</v>
      </c>
      <c s="34">
        <v>58</v>
      </c>
      <c s="35">
        <v>0</v>
      </c>
      <c s="35">
        <f>ROUND(ROUND(H379,2)*ROUND(G379,3),2)</f>
      </c>
      <c s="33" t="s">
        <v>64</v>
      </c>
      <c r="O379">
        <f>(I379*21)/100</f>
      </c>
      <c t="s">
        <v>33</v>
      </c>
    </row>
    <row r="380" spans="1:5" ht="12.75">
      <c r="A380" s="36" t="s">
        <v>65</v>
      </c>
      <c r="E380" s="37" t="s">
        <v>77</v>
      </c>
    </row>
    <row r="381" spans="1:5" ht="191.25">
      <c r="A381" s="38" t="s">
        <v>67</v>
      </c>
      <c r="E381" s="39" t="s">
        <v>696</v>
      </c>
    </row>
    <row r="382" spans="1:5" ht="25.5">
      <c r="A382" t="s">
        <v>69</v>
      </c>
      <c r="E382" s="37" t="s">
        <v>577</v>
      </c>
    </row>
    <row r="383" spans="1:16" ht="25.5">
      <c r="A383" s="26" t="s">
        <v>60</v>
      </c>
      <c s="31" t="s">
        <v>578</v>
      </c>
      <c s="31" t="s">
        <v>579</v>
      </c>
      <c s="26" t="s">
        <v>77</v>
      </c>
      <c s="32" t="s">
        <v>580</v>
      </c>
      <c s="33" t="s">
        <v>93</v>
      </c>
      <c s="34">
        <v>508.75</v>
      </c>
      <c s="35">
        <v>0</v>
      </c>
      <c s="35">
        <f>ROUND(ROUND(H383,2)*ROUND(G383,3),2)</f>
      </c>
      <c s="33" t="s">
        <v>64</v>
      </c>
      <c r="O383">
        <f>(I383*21)/100</f>
      </c>
      <c t="s">
        <v>33</v>
      </c>
    </row>
    <row r="384" spans="1:5" ht="12.75">
      <c r="A384" s="36" t="s">
        <v>65</v>
      </c>
      <c r="E384" s="37" t="s">
        <v>77</v>
      </c>
    </row>
    <row r="385" spans="1:5" ht="127.5">
      <c r="A385" s="38" t="s">
        <v>67</v>
      </c>
      <c r="E385" s="39" t="s">
        <v>697</v>
      </c>
    </row>
    <row r="386" spans="1:5" ht="38.25">
      <c r="A386" t="s">
        <v>69</v>
      </c>
      <c r="E386" s="37" t="s">
        <v>582</v>
      </c>
    </row>
    <row r="387" spans="1:16" ht="25.5">
      <c r="A387" s="26" t="s">
        <v>60</v>
      </c>
      <c s="31" t="s">
        <v>138</v>
      </c>
      <c s="31" t="s">
        <v>583</v>
      </c>
      <c s="26" t="s">
        <v>77</v>
      </c>
      <c s="32" t="s">
        <v>584</v>
      </c>
      <c s="33" t="s">
        <v>93</v>
      </c>
      <c s="34">
        <v>508.75</v>
      </c>
      <c s="35">
        <v>0</v>
      </c>
      <c s="35">
        <f>ROUND(ROUND(H387,2)*ROUND(G387,3),2)</f>
      </c>
      <c s="33" t="s">
        <v>64</v>
      </c>
      <c r="O387">
        <f>(I387*21)/100</f>
      </c>
      <c t="s">
        <v>33</v>
      </c>
    </row>
    <row r="388" spans="1:5" ht="12.75">
      <c r="A388" s="36" t="s">
        <v>65</v>
      </c>
      <c r="E388" s="37" t="s">
        <v>77</v>
      </c>
    </row>
    <row r="389" spans="1:5" ht="127.5">
      <c r="A389" s="38" t="s">
        <v>67</v>
      </c>
      <c r="E389" s="39" t="s">
        <v>698</v>
      </c>
    </row>
    <row r="390" spans="1:5" ht="38.25">
      <c r="A390" t="s">
        <v>69</v>
      </c>
      <c r="E390" s="37" t="s">
        <v>582</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0+O11+O16+O29</f>
      </c>
      <c t="s">
        <v>32</v>
      </c>
    </row>
    <row r="3" spans="1:16" ht="15" customHeight="1">
      <c r="A3" t="s">
        <v>12</v>
      </c>
      <c s="12" t="s">
        <v>14</v>
      </c>
      <c s="13" t="s">
        <v>15</v>
      </c>
      <c s="1"/>
      <c s="14" t="s">
        <v>16</v>
      </c>
      <c s="1"/>
      <c s="9"/>
      <c s="8" t="s">
        <v>699</v>
      </c>
      <c s="43">
        <f>0+I11+I16+I29</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699</v>
      </c>
      <c s="6"/>
      <c s="18" t="s">
        <v>587</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77</v>
      </c>
      <c s="32" t="s">
        <v>62</v>
      </c>
      <c s="33" t="s">
        <v>63</v>
      </c>
      <c s="34">
        <v>11114</v>
      </c>
      <c s="35">
        <v>0</v>
      </c>
      <c s="35">
        <f>ROUND(ROUND(H12,2)*ROUND(G12,3),2)</f>
      </c>
      <c s="33" t="s">
        <v>64</v>
      </c>
      <c r="O12">
        <f>(I12*21)/100</f>
      </c>
      <c t="s">
        <v>33</v>
      </c>
    </row>
    <row r="13" spans="1:5" ht="12.75">
      <c r="A13" s="36" t="s">
        <v>65</v>
      </c>
      <c r="E13" s="37" t="s">
        <v>77</v>
      </c>
    </row>
    <row r="14" spans="1:5" ht="63.75">
      <c r="A14" s="38" t="s">
        <v>67</v>
      </c>
      <c r="E14" s="39" t="s">
        <v>701</v>
      </c>
    </row>
    <row r="15" spans="1:5" ht="25.5">
      <c r="A15" t="s">
        <v>69</v>
      </c>
      <c r="E15" s="37" t="s">
        <v>70</v>
      </c>
    </row>
    <row r="16" spans="1:18" ht="12.75" customHeight="1">
      <c r="A16" s="6" t="s">
        <v>58</v>
      </c>
      <c s="6"/>
      <c s="41" t="s">
        <v>39</v>
      </c>
      <c s="6"/>
      <c s="29" t="s">
        <v>590</v>
      </c>
      <c s="6"/>
      <c s="6"/>
      <c s="6"/>
      <c s="42">
        <f>0+Q16</f>
      </c>
      <c s="6"/>
      <c r="O16">
        <f>0+R16</f>
      </c>
      <c r="Q16">
        <f>0+I17+I21+I25</f>
      </c>
      <c>
        <f>0+O17+O21+O25</f>
      </c>
    </row>
    <row r="17" spans="1:16" ht="12.75">
      <c r="A17" s="26" t="s">
        <v>60</v>
      </c>
      <c s="31" t="s">
        <v>33</v>
      </c>
      <c s="31" t="s">
        <v>139</v>
      </c>
      <c s="26" t="s">
        <v>77</v>
      </c>
      <c s="32" t="s">
        <v>140</v>
      </c>
      <c s="33" t="s">
        <v>98</v>
      </c>
      <c s="34">
        <v>5557</v>
      </c>
      <c s="35">
        <v>0</v>
      </c>
      <c s="35">
        <f>ROUND(ROUND(H17,2)*ROUND(G17,3),2)</f>
      </c>
      <c s="33" t="s">
        <v>64</v>
      </c>
      <c r="O17">
        <f>(I17*21)/100</f>
      </c>
      <c t="s">
        <v>33</v>
      </c>
    </row>
    <row r="18" spans="1:5" ht="12.75">
      <c r="A18" s="36" t="s">
        <v>65</v>
      </c>
      <c r="E18" s="37" t="s">
        <v>77</v>
      </c>
    </row>
    <row r="19" spans="1:5" ht="51">
      <c r="A19" s="38" t="s">
        <v>67</v>
      </c>
      <c r="E19" s="39" t="s">
        <v>702</v>
      </c>
    </row>
    <row r="20" spans="1:5" ht="369.75">
      <c r="A20" t="s">
        <v>69</v>
      </c>
      <c r="E20" s="37" t="s">
        <v>142</v>
      </c>
    </row>
    <row r="21" spans="1:16" ht="12.75">
      <c r="A21" s="26" t="s">
        <v>60</v>
      </c>
      <c s="31" t="s">
        <v>32</v>
      </c>
      <c s="31" t="s">
        <v>149</v>
      </c>
      <c s="26" t="s">
        <v>77</v>
      </c>
      <c s="32" t="s">
        <v>150</v>
      </c>
      <c s="33" t="s">
        <v>98</v>
      </c>
      <c s="34">
        <v>5557</v>
      </c>
      <c s="35">
        <v>0</v>
      </c>
      <c s="35">
        <f>ROUND(ROUND(H21,2)*ROUND(G21,3),2)</f>
      </c>
      <c s="33" t="s">
        <v>64</v>
      </c>
      <c r="O21">
        <f>(I21*21)/100</f>
      </c>
      <c t="s">
        <v>33</v>
      </c>
    </row>
    <row r="22" spans="1:5" ht="12.75">
      <c r="A22" s="36" t="s">
        <v>65</v>
      </c>
      <c r="E22" s="37" t="s">
        <v>77</v>
      </c>
    </row>
    <row r="23" spans="1:5" ht="51">
      <c r="A23" s="38" t="s">
        <v>67</v>
      </c>
      <c r="E23" s="39" t="s">
        <v>702</v>
      </c>
    </row>
    <row r="24" spans="1:5" ht="280.5">
      <c r="A24" t="s">
        <v>69</v>
      </c>
      <c r="E24" s="37" t="s">
        <v>152</v>
      </c>
    </row>
    <row r="25" spans="1:16" ht="12.75">
      <c r="A25" s="26" t="s">
        <v>60</v>
      </c>
      <c s="31" t="s">
        <v>45</v>
      </c>
      <c s="31" t="s">
        <v>159</v>
      </c>
      <c s="26" t="s">
        <v>77</v>
      </c>
      <c s="32" t="s">
        <v>160</v>
      </c>
      <c s="33" t="s">
        <v>93</v>
      </c>
      <c s="34">
        <v>13893</v>
      </c>
      <c s="35">
        <v>0</v>
      </c>
      <c s="35">
        <f>ROUND(ROUND(H25,2)*ROUND(G25,3),2)</f>
      </c>
      <c s="33" t="s">
        <v>64</v>
      </c>
      <c r="O25">
        <f>(I25*21)/100</f>
      </c>
      <c t="s">
        <v>33</v>
      </c>
    </row>
    <row r="26" spans="1:5" ht="12.75">
      <c r="A26" s="36" t="s">
        <v>65</v>
      </c>
      <c r="E26" s="37" t="s">
        <v>77</v>
      </c>
    </row>
    <row r="27" spans="1:5" ht="51">
      <c r="A27" s="38" t="s">
        <v>67</v>
      </c>
      <c r="E27" s="39" t="s">
        <v>618</v>
      </c>
    </row>
    <row r="28" spans="1:5" ht="25.5">
      <c r="A28" t="s">
        <v>69</v>
      </c>
      <c r="E28" s="37" t="s">
        <v>162</v>
      </c>
    </row>
    <row r="29" spans="1:18" ht="12.75" customHeight="1">
      <c r="A29" s="6" t="s">
        <v>58</v>
      </c>
      <c s="6"/>
      <c s="41" t="s">
        <v>33</v>
      </c>
      <c s="6"/>
      <c s="29" t="s">
        <v>224</v>
      </c>
      <c s="6"/>
      <c s="6"/>
      <c s="6"/>
      <c s="42">
        <f>0+Q29</f>
      </c>
      <c s="6"/>
      <c r="O29">
        <f>0+R29</f>
      </c>
      <c r="Q29">
        <f>0+I30</f>
      </c>
      <c>
        <f>0+O30</f>
      </c>
    </row>
    <row r="30" spans="1:16" ht="12.75">
      <c r="A30" s="26" t="s">
        <v>60</v>
      </c>
      <c s="31" t="s">
        <v>43</v>
      </c>
      <c s="31" t="s">
        <v>592</v>
      </c>
      <c s="26" t="s">
        <v>77</v>
      </c>
      <c s="32" t="s">
        <v>593</v>
      </c>
      <c s="33" t="s">
        <v>93</v>
      </c>
      <c s="34">
        <v>13893</v>
      </c>
      <c s="35">
        <v>0</v>
      </c>
      <c s="35">
        <f>ROUND(ROUND(H30,2)*ROUND(G30,3),2)</f>
      </c>
      <c s="33" t="s">
        <v>64</v>
      </c>
      <c r="O30">
        <f>(I30*21)/100</f>
      </c>
      <c t="s">
        <v>33</v>
      </c>
    </row>
    <row r="31" spans="1:5" ht="102">
      <c r="A31" s="36" t="s">
        <v>65</v>
      </c>
      <c r="E31" s="37" t="s">
        <v>594</v>
      </c>
    </row>
    <row r="32" spans="1:5" ht="51">
      <c r="A32" s="38" t="s">
        <v>67</v>
      </c>
      <c r="E32" s="39" t="s">
        <v>618</v>
      </c>
    </row>
    <row r="33" spans="1:5" ht="102">
      <c r="A33" t="s">
        <v>69</v>
      </c>
      <c r="E33" s="37" t="s">
        <v>595</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0+O11+O16+O41+O54</f>
      </c>
      <c t="s">
        <v>32</v>
      </c>
    </row>
    <row r="3" spans="1:16" ht="15" customHeight="1">
      <c r="A3" t="s">
        <v>12</v>
      </c>
      <c s="12" t="s">
        <v>14</v>
      </c>
      <c s="13" t="s">
        <v>15</v>
      </c>
      <c s="1"/>
      <c s="14" t="s">
        <v>16</v>
      </c>
      <c s="1"/>
      <c s="9"/>
      <c s="8" t="s">
        <v>703</v>
      </c>
      <c s="43">
        <f>0+I11+I16+I41+I54</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
      <c s="1"/>
      <c s="1"/>
      <c s="1"/>
      <c s="1"/>
      <c r="O5" t="s">
        <v>31</v>
      </c>
      <c t="s">
        <v>33</v>
      </c>
    </row>
    <row r="6" spans="1:10" ht="12.75" customHeight="1">
      <c r="A6" t="s">
        <v>24</v>
      </c>
      <c s="12" t="s">
        <v>18</v>
      </c>
      <c s="13" t="s">
        <v>596</v>
      </c>
      <c s="1"/>
      <c s="14" t="s">
        <v>597</v>
      </c>
      <c s="12"/>
      <c s="1"/>
      <c s="1"/>
      <c s="1"/>
      <c s="1"/>
    </row>
    <row r="7" spans="1:10" ht="12.75" customHeight="1">
      <c r="A7" t="s">
        <v>27</v>
      </c>
      <c s="16" t="s">
        <v>28</v>
      </c>
      <c s="17" t="s">
        <v>703</v>
      </c>
      <c s="6"/>
      <c s="18" t="s">
        <v>704</v>
      </c>
      <c s="16"/>
      <c s="16"/>
      <c s="6"/>
      <c s="6"/>
      <c s="6"/>
    </row>
    <row r="8" spans="1:10" ht="12.75" customHeight="1">
      <c r="A8" s="15" t="s">
        <v>36</v>
      </c>
      <c s="15" t="s">
        <v>38</v>
      </c>
      <c s="15" t="s">
        <v>40</v>
      </c>
      <c s="15" t="s">
        <v>41</v>
      </c>
      <c s="15" t="s">
        <v>42</v>
      </c>
      <c s="15" t="s">
        <v>44</v>
      </c>
      <c s="15" t="s">
        <v>46</v>
      </c>
      <c s="15" t="s">
        <v>48</v>
      </c>
      <c s="15"/>
      <c s="15" t="s">
        <v>53</v>
      </c>
    </row>
    <row r="9" spans="1:10" ht="12.75" customHeight="1">
      <c r="A9" s="15"/>
      <c s="15"/>
      <c s="15"/>
      <c s="15"/>
      <c s="15"/>
      <c s="15"/>
      <c s="15"/>
      <c s="15" t="s">
        <v>49</v>
      </c>
      <c s="15" t="s">
        <v>51</v>
      </c>
      <c s="15"/>
    </row>
    <row r="10" spans="1:10" ht="12.75" customHeight="1">
      <c r="A10" s="15" t="s">
        <v>37</v>
      </c>
      <c s="15" t="s">
        <v>39</v>
      </c>
      <c s="15" t="s">
        <v>33</v>
      </c>
      <c s="15" t="s">
        <v>32</v>
      </c>
      <c s="15" t="s">
        <v>43</v>
      </c>
      <c s="15" t="s">
        <v>45</v>
      </c>
      <c s="15" t="s">
        <v>47</v>
      </c>
      <c s="15" t="s">
        <v>50</v>
      </c>
      <c s="15" t="s">
        <v>52</v>
      </c>
      <c s="15" t="s">
        <v>54</v>
      </c>
    </row>
    <row r="11" spans="1:18" ht="12.75" customHeight="1">
      <c r="A11" s="27" t="s">
        <v>58</v>
      </c>
      <c s="27"/>
      <c s="28" t="s">
        <v>37</v>
      </c>
      <c s="27"/>
      <c s="29" t="s">
        <v>59</v>
      </c>
      <c s="27"/>
      <c s="27"/>
      <c s="27"/>
      <c s="30">
        <f>0+Q11</f>
      </c>
      <c s="27"/>
      <c r="O11">
        <f>0+R11</f>
      </c>
      <c r="Q11">
        <f>0+I12</f>
      </c>
      <c>
        <f>0+O12</f>
      </c>
    </row>
    <row r="12" spans="1:16" ht="12.75">
      <c r="A12" s="26" t="s">
        <v>60</v>
      </c>
      <c s="31" t="s">
        <v>39</v>
      </c>
      <c s="31" t="s">
        <v>61</v>
      </c>
      <c s="26" t="s">
        <v>39</v>
      </c>
      <c s="32" t="s">
        <v>62</v>
      </c>
      <c s="33" t="s">
        <v>63</v>
      </c>
      <c s="34">
        <v>640</v>
      </c>
      <c s="35">
        <v>0</v>
      </c>
      <c s="35">
        <f>ROUND(ROUND(H12,2)*ROUND(G12,3),2)</f>
      </c>
      <c s="33" t="s">
        <v>64</v>
      </c>
      <c r="O12">
        <f>(I12*21)/100</f>
      </c>
      <c t="s">
        <v>33</v>
      </c>
    </row>
    <row r="13" spans="1:5" ht="38.25">
      <c r="A13" s="36" t="s">
        <v>65</v>
      </c>
      <c r="E13" s="37" t="s">
        <v>706</v>
      </c>
    </row>
    <row r="14" spans="1:5" ht="63.75">
      <c r="A14" s="38" t="s">
        <v>67</v>
      </c>
      <c r="E14" s="39" t="s">
        <v>707</v>
      </c>
    </row>
    <row r="15" spans="1:5" ht="25.5">
      <c r="A15" t="s">
        <v>69</v>
      </c>
      <c r="E15" s="37" t="s">
        <v>70</v>
      </c>
    </row>
    <row r="16" spans="1:18" ht="12.75" customHeight="1">
      <c r="A16" s="6" t="s">
        <v>58</v>
      </c>
      <c s="6"/>
      <c s="41" t="s">
        <v>39</v>
      </c>
      <c s="6"/>
      <c s="29" t="s">
        <v>590</v>
      </c>
      <c s="6"/>
      <c s="6"/>
      <c s="6"/>
      <c s="42">
        <f>0+Q16</f>
      </c>
      <c s="6"/>
      <c r="O16">
        <f>0+R16</f>
      </c>
      <c r="Q16">
        <f>0+I17+I21+I25+I29+I33+I37</f>
      </c>
      <c>
        <f>0+O17+O21+O25+O29+O33+O37</f>
      </c>
    </row>
    <row r="17" spans="1:16" ht="25.5">
      <c r="A17" s="26" t="s">
        <v>60</v>
      </c>
      <c s="31" t="s">
        <v>32</v>
      </c>
      <c s="31" t="s">
        <v>708</v>
      </c>
      <c s="26" t="s">
        <v>77</v>
      </c>
      <c s="32" t="s">
        <v>709</v>
      </c>
      <c s="33" t="s">
        <v>98</v>
      </c>
      <c s="34">
        <v>320</v>
      </c>
      <c s="35">
        <v>0</v>
      </c>
      <c s="35">
        <f>ROUND(ROUND(H17,2)*ROUND(G17,3),2)</f>
      </c>
      <c s="33" t="s">
        <v>64</v>
      </c>
      <c r="O17">
        <f>(I17*21)/100</f>
      </c>
      <c t="s">
        <v>33</v>
      </c>
    </row>
    <row r="18" spans="1:5" ht="12.75">
      <c r="A18" s="36" t="s">
        <v>65</v>
      </c>
      <c r="E18" s="37" t="s">
        <v>77</v>
      </c>
    </row>
    <row r="19" spans="1:5" ht="102">
      <c r="A19" s="38" t="s">
        <v>67</v>
      </c>
      <c r="E19" s="39" t="s">
        <v>710</v>
      </c>
    </row>
    <row r="20" spans="1:5" ht="369.75">
      <c r="A20" t="s">
        <v>69</v>
      </c>
      <c r="E20" s="37" t="s">
        <v>711</v>
      </c>
    </row>
    <row r="21" spans="1:16" ht="12.75">
      <c r="A21" s="26" t="s">
        <v>60</v>
      </c>
      <c s="31" t="s">
        <v>45</v>
      </c>
      <c s="31" t="s">
        <v>712</v>
      </c>
      <c s="26" t="s">
        <v>39</v>
      </c>
      <c s="32" t="s">
        <v>713</v>
      </c>
      <c s="33" t="s">
        <v>98</v>
      </c>
      <c s="34">
        <v>304</v>
      </c>
      <c s="35">
        <v>0</v>
      </c>
      <c s="35">
        <f>ROUND(ROUND(H21,2)*ROUND(G21,3),2)</f>
      </c>
      <c s="33" t="s">
        <v>64</v>
      </c>
      <c r="O21">
        <f>(I21*21)/100</f>
      </c>
      <c t="s">
        <v>33</v>
      </c>
    </row>
    <row r="22" spans="1:5" ht="12.75">
      <c r="A22" s="36" t="s">
        <v>65</v>
      </c>
      <c r="E22" s="37" t="s">
        <v>77</v>
      </c>
    </row>
    <row r="23" spans="1:5" ht="89.25">
      <c r="A23" s="38" t="s">
        <v>67</v>
      </c>
      <c r="E23" s="39" t="s">
        <v>714</v>
      </c>
    </row>
    <row r="24" spans="1:5" ht="357">
      <c r="A24" t="s">
        <v>69</v>
      </c>
      <c r="E24" s="37" t="s">
        <v>715</v>
      </c>
    </row>
    <row r="25" spans="1:16" ht="12.75">
      <c r="A25" s="26" t="s">
        <v>60</v>
      </c>
      <c s="31" t="s">
        <v>47</v>
      </c>
      <c s="31" t="s">
        <v>712</v>
      </c>
      <c s="26" t="s">
        <v>33</v>
      </c>
      <c s="32" t="s">
        <v>713</v>
      </c>
      <c s="33" t="s">
        <v>98</v>
      </c>
      <c s="34">
        <v>68</v>
      </c>
      <c s="35">
        <v>0</v>
      </c>
      <c s="35">
        <f>ROUND(ROUND(H25,2)*ROUND(G25,3),2)</f>
      </c>
      <c s="33" t="s">
        <v>64</v>
      </c>
      <c r="O25">
        <f>(I25*21)/100</f>
      </c>
      <c t="s">
        <v>33</v>
      </c>
    </row>
    <row r="26" spans="1:5" ht="12.75">
      <c r="A26" s="36" t="s">
        <v>65</v>
      </c>
      <c r="E26" s="37" t="s">
        <v>77</v>
      </c>
    </row>
    <row r="27" spans="1:5" ht="89.25">
      <c r="A27" s="38" t="s">
        <v>67</v>
      </c>
      <c r="E27" s="39" t="s">
        <v>716</v>
      </c>
    </row>
    <row r="28" spans="1:5" ht="357">
      <c r="A28" t="s">
        <v>69</v>
      </c>
      <c r="E28" s="37" t="s">
        <v>715</v>
      </c>
    </row>
    <row r="29" spans="1:16" ht="12.75">
      <c r="A29" s="26" t="s">
        <v>60</v>
      </c>
      <c s="31" t="s">
        <v>200</v>
      </c>
      <c s="31" t="s">
        <v>159</v>
      </c>
      <c s="26" t="s">
        <v>77</v>
      </c>
      <c s="32" t="s">
        <v>160</v>
      </c>
      <c s="33" t="s">
        <v>93</v>
      </c>
      <c s="34">
        <v>144</v>
      </c>
      <c s="35">
        <v>0</v>
      </c>
      <c s="35">
        <f>ROUND(ROUND(H29,2)*ROUND(G29,3),2)</f>
      </c>
      <c s="33" t="s">
        <v>64</v>
      </c>
      <c r="O29">
        <f>(I29*21)/100</f>
      </c>
      <c t="s">
        <v>33</v>
      </c>
    </row>
    <row r="30" spans="1:5" ht="12.75">
      <c r="A30" s="36" t="s">
        <v>65</v>
      </c>
      <c r="E30" s="37" t="s">
        <v>77</v>
      </c>
    </row>
    <row r="31" spans="1:5" ht="76.5">
      <c r="A31" s="38" t="s">
        <v>67</v>
      </c>
      <c r="E31" s="39" t="s">
        <v>717</v>
      </c>
    </row>
    <row r="32" spans="1:5" ht="25.5">
      <c r="A32" t="s">
        <v>69</v>
      </c>
      <c r="E32" s="37" t="s">
        <v>162</v>
      </c>
    </row>
    <row r="33" spans="1:16" ht="12.75">
      <c r="A33" s="26" t="s">
        <v>60</v>
      </c>
      <c s="31" t="s">
        <v>388</v>
      </c>
      <c s="31" t="s">
        <v>718</v>
      </c>
      <c s="26" t="s">
        <v>77</v>
      </c>
      <c s="32" t="s">
        <v>719</v>
      </c>
      <c s="33" t="s">
        <v>93</v>
      </c>
      <c s="34">
        <v>144</v>
      </c>
      <c s="35">
        <v>0</v>
      </c>
      <c s="35">
        <f>ROUND(ROUND(H33,2)*ROUND(G33,3),2)</f>
      </c>
      <c s="33" t="s">
        <v>64</v>
      </c>
      <c r="O33">
        <f>(I33*21)/100</f>
      </c>
      <c t="s">
        <v>33</v>
      </c>
    </row>
    <row r="34" spans="1:5" ht="12.75">
      <c r="A34" s="36" t="s">
        <v>65</v>
      </c>
      <c r="E34" s="37" t="s">
        <v>77</v>
      </c>
    </row>
    <row r="35" spans="1:5" ht="76.5">
      <c r="A35" s="38" t="s">
        <v>67</v>
      </c>
      <c r="E35" s="39" t="s">
        <v>720</v>
      </c>
    </row>
    <row r="36" spans="1:5" ht="38.25">
      <c r="A36" t="s">
        <v>69</v>
      </c>
      <c r="E36" s="37" t="s">
        <v>721</v>
      </c>
    </row>
    <row r="37" spans="1:16" ht="12.75">
      <c r="A37" s="26" t="s">
        <v>60</v>
      </c>
      <c s="31" t="s">
        <v>365</v>
      </c>
      <c s="31" t="s">
        <v>722</v>
      </c>
      <c s="26" t="s">
        <v>77</v>
      </c>
      <c s="32" t="s">
        <v>723</v>
      </c>
      <c s="33" t="s">
        <v>93</v>
      </c>
      <c s="34">
        <v>144</v>
      </c>
      <c s="35">
        <v>0</v>
      </c>
      <c s="35">
        <f>ROUND(ROUND(H37,2)*ROUND(G37,3),2)</f>
      </c>
      <c s="33" t="s">
        <v>64</v>
      </c>
      <c r="O37">
        <f>(I37*21)/100</f>
      </c>
      <c t="s">
        <v>33</v>
      </c>
    </row>
    <row r="38" spans="1:5" ht="12.75">
      <c r="A38" s="36" t="s">
        <v>65</v>
      </c>
      <c r="E38" s="37" t="s">
        <v>77</v>
      </c>
    </row>
    <row r="39" spans="1:5" ht="76.5">
      <c r="A39" s="38" t="s">
        <v>67</v>
      </c>
      <c r="E39" s="39" t="s">
        <v>720</v>
      </c>
    </row>
    <row r="40" spans="1:5" ht="25.5">
      <c r="A40" t="s">
        <v>69</v>
      </c>
      <c r="E40" s="37" t="s">
        <v>724</v>
      </c>
    </row>
    <row r="41" spans="1:18" ht="12.75" customHeight="1">
      <c r="A41" s="6" t="s">
        <v>58</v>
      </c>
      <c s="6"/>
      <c s="41" t="s">
        <v>33</v>
      </c>
      <c s="6"/>
      <c s="29" t="s">
        <v>224</v>
      </c>
      <c s="6"/>
      <c s="6"/>
      <c s="6"/>
      <c s="42">
        <f>0+Q41</f>
      </c>
      <c s="6"/>
      <c r="O41">
        <f>0+R41</f>
      </c>
      <c r="Q41">
        <f>0+I42+I46+I50</f>
      </c>
      <c>
        <f>0+O42+O46+O50</f>
      </c>
    </row>
    <row r="42" spans="1:16" ht="12.75">
      <c r="A42" s="26" t="s">
        <v>60</v>
      </c>
      <c s="31" t="s">
        <v>50</v>
      </c>
      <c s="31" t="s">
        <v>725</v>
      </c>
      <c s="26" t="s">
        <v>77</v>
      </c>
      <c s="32" t="s">
        <v>726</v>
      </c>
      <c s="33" t="s">
        <v>98</v>
      </c>
      <c s="34">
        <v>84</v>
      </c>
      <c s="35">
        <v>0</v>
      </c>
      <c s="35">
        <f>ROUND(ROUND(H42,2)*ROUND(G42,3),2)</f>
      </c>
      <c s="33" t="s">
        <v>64</v>
      </c>
      <c r="O42">
        <f>(I42*21)/100</f>
      </c>
      <c t="s">
        <v>33</v>
      </c>
    </row>
    <row r="43" spans="1:5" ht="12.75">
      <c r="A43" s="36" t="s">
        <v>65</v>
      </c>
      <c r="E43" s="37" t="s">
        <v>77</v>
      </c>
    </row>
    <row r="44" spans="1:5" ht="102">
      <c r="A44" s="38" t="s">
        <v>67</v>
      </c>
      <c r="E44" s="39" t="s">
        <v>727</v>
      </c>
    </row>
    <row r="45" spans="1:5" ht="38.25">
      <c r="A45" t="s">
        <v>69</v>
      </c>
      <c r="E45" s="37" t="s">
        <v>270</v>
      </c>
    </row>
    <row r="46" spans="1:16" ht="12.75">
      <c r="A46" s="26" t="s">
        <v>60</v>
      </c>
      <c s="31" t="s">
        <v>54</v>
      </c>
      <c s="31" t="s">
        <v>728</v>
      </c>
      <c s="26" t="s">
        <v>77</v>
      </c>
      <c s="32" t="s">
        <v>729</v>
      </c>
      <c s="33" t="s">
        <v>93</v>
      </c>
      <c s="34">
        <v>765</v>
      </c>
      <c s="35">
        <v>0</v>
      </c>
      <c s="35">
        <f>ROUND(ROUND(H46,2)*ROUND(G46,3),2)</f>
      </c>
      <c s="33" t="s">
        <v>64</v>
      </c>
      <c r="O46">
        <f>(I46*21)/100</f>
      </c>
      <c t="s">
        <v>33</v>
      </c>
    </row>
    <row r="47" spans="1:5" ht="12.75">
      <c r="A47" s="36" t="s">
        <v>65</v>
      </c>
      <c r="E47" s="37" t="s">
        <v>77</v>
      </c>
    </row>
    <row r="48" spans="1:5" ht="89.25">
      <c r="A48" s="38" t="s">
        <v>67</v>
      </c>
      <c r="E48" s="39" t="s">
        <v>730</v>
      </c>
    </row>
    <row r="49" spans="1:5" ht="102">
      <c r="A49" t="s">
        <v>69</v>
      </c>
      <c r="E49" s="37" t="s">
        <v>731</v>
      </c>
    </row>
    <row r="50" spans="1:16" ht="12.75">
      <c r="A50" s="26" t="s">
        <v>60</v>
      </c>
      <c s="31" t="s">
        <v>52</v>
      </c>
      <c s="31" t="s">
        <v>243</v>
      </c>
      <c s="26" t="s">
        <v>77</v>
      </c>
      <c s="32" t="s">
        <v>244</v>
      </c>
      <c s="33" t="s">
        <v>93</v>
      </c>
      <c s="34">
        <v>768</v>
      </c>
      <c s="35">
        <v>0</v>
      </c>
      <c s="35">
        <f>ROUND(ROUND(H50,2)*ROUND(G50,3),2)</f>
      </c>
      <c s="33" t="s">
        <v>64</v>
      </c>
      <c r="O50">
        <f>(I50*21)/100</f>
      </c>
      <c t="s">
        <v>33</v>
      </c>
    </row>
    <row r="51" spans="1:5" ht="12.75">
      <c r="A51" s="36" t="s">
        <v>65</v>
      </c>
      <c r="E51" s="37" t="s">
        <v>77</v>
      </c>
    </row>
    <row r="52" spans="1:5" ht="140.25">
      <c r="A52" s="38" t="s">
        <v>67</v>
      </c>
      <c r="E52" s="39" t="s">
        <v>732</v>
      </c>
    </row>
    <row r="53" spans="1:5" ht="102">
      <c r="A53" t="s">
        <v>69</v>
      </c>
      <c r="E53" s="37" t="s">
        <v>246</v>
      </c>
    </row>
    <row r="54" spans="1:18" ht="12.75" customHeight="1">
      <c r="A54" s="6" t="s">
        <v>58</v>
      </c>
      <c s="6"/>
      <c s="41" t="s">
        <v>32</v>
      </c>
      <c s="6"/>
      <c s="29" t="s">
        <v>733</v>
      </c>
      <c s="6"/>
      <c s="6"/>
      <c s="6"/>
      <c s="42">
        <f>0+Q54</f>
      </c>
      <c s="6"/>
      <c r="O54">
        <f>0+R54</f>
      </c>
      <c r="Q54">
        <f>0+I55</f>
      </c>
      <c>
        <f>0+O55</f>
      </c>
    </row>
    <row r="55" spans="1:16" ht="25.5">
      <c r="A55" s="26" t="s">
        <v>60</v>
      </c>
      <c s="31" t="s">
        <v>312</v>
      </c>
      <c s="31" t="s">
        <v>734</v>
      </c>
      <c s="26" t="s">
        <v>77</v>
      </c>
      <c s="32" t="s">
        <v>735</v>
      </c>
      <c s="33" t="s">
        <v>93</v>
      </c>
      <c s="34">
        <v>160</v>
      </c>
      <c s="35">
        <v>0</v>
      </c>
      <c s="35">
        <f>ROUND(ROUND(H55,2)*ROUND(G55,3),2)</f>
      </c>
      <c s="33" t="s">
        <v>64</v>
      </c>
      <c r="O55">
        <f>(I55*21)/100</f>
      </c>
      <c t="s">
        <v>33</v>
      </c>
    </row>
    <row r="56" spans="1:5" ht="12.75">
      <c r="A56" s="36" t="s">
        <v>65</v>
      </c>
      <c r="E56" s="37" t="s">
        <v>77</v>
      </c>
    </row>
    <row r="57" spans="1:5" ht="127.5">
      <c r="A57" s="38" t="s">
        <v>67</v>
      </c>
      <c r="E57" s="39" t="s">
        <v>736</v>
      </c>
    </row>
    <row r="58" spans="1:5" ht="114.75">
      <c r="A58" t="s">
        <v>69</v>
      </c>
      <c r="E58" s="37" t="s">
        <v>737</v>
      </c>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0+O10+O15</f>
      </c>
      <c t="s">
        <v>32</v>
      </c>
    </row>
    <row r="3" spans="1:16" ht="15" customHeight="1">
      <c r="A3" t="s">
        <v>12</v>
      </c>
      <c s="12" t="s">
        <v>14</v>
      </c>
      <c s="13" t="s">
        <v>15</v>
      </c>
      <c s="1"/>
      <c s="14" t="s">
        <v>16</v>
      </c>
      <c s="1"/>
      <c s="9"/>
      <c s="8" t="s">
        <v>738</v>
      </c>
      <c s="43">
        <f>0+I10+I15</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2"/>
      <c s="1"/>
      <c s="1"/>
      <c s="1"/>
      <c s="1"/>
      <c r="O5" t="s">
        <v>31</v>
      </c>
      <c t="s">
        <v>33</v>
      </c>
    </row>
    <row r="6" spans="1:10" ht="12.75" customHeight="1">
      <c r="A6" t="s">
        <v>24</v>
      </c>
      <c s="16" t="s">
        <v>28</v>
      </c>
      <c s="17" t="s">
        <v>738</v>
      </c>
      <c s="6"/>
      <c s="18" t="s">
        <v>739</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f>
      </c>
      <c>
        <f>0+O11</f>
      </c>
    </row>
    <row r="11" spans="1:16" ht="12.75">
      <c r="A11" s="26" t="s">
        <v>60</v>
      </c>
      <c s="31" t="s">
        <v>50</v>
      </c>
      <c s="31" t="s">
        <v>61</v>
      </c>
      <c s="26" t="s">
        <v>741</v>
      </c>
      <c s="32" t="s">
        <v>62</v>
      </c>
      <c s="33" t="s">
        <v>84</v>
      </c>
      <c s="34">
        <v>1</v>
      </c>
      <c s="35">
        <v>0</v>
      </c>
      <c s="35">
        <f>ROUND(ROUND(H11,2)*ROUND(G11,3),2)</f>
      </c>
      <c s="33" t="s">
        <v>64</v>
      </c>
      <c r="O11">
        <f>(I11*21)/100</f>
      </c>
      <c t="s">
        <v>33</v>
      </c>
    </row>
    <row r="12" spans="1:5" ht="12.75">
      <c r="A12" s="36" t="s">
        <v>65</v>
      </c>
      <c r="E12" s="37" t="s">
        <v>742</v>
      </c>
    </row>
    <row r="13" spans="1:5" ht="63.75">
      <c r="A13" s="38" t="s">
        <v>67</v>
      </c>
      <c r="E13" s="39" t="s">
        <v>743</v>
      </c>
    </row>
    <row r="14" spans="1:5" ht="25.5">
      <c r="A14" t="s">
        <v>69</v>
      </c>
      <c r="E14" s="37" t="s">
        <v>70</v>
      </c>
    </row>
    <row r="15" spans="1:18" ht="12.75" customHeight="1">
      <c r="A15" s="6" t="s">
        <v>58</v>
      </c>
      <c s="6"/>
      <c s="41" t="s">
        <v>39</v>
      </c>
      <c s="6"/>
      <c s="29" t="s">
        <v>590</v>
      </c>
      <c s="6"/>
      <c s="6"/>
      <c s="6"/>
      <c s="42">
        <f>0+Q15</f>
      </c>
      <c s="6"/>
      <c r="O15">
        <f>0+R15</f>
      </c>
      <c r="Q15">
        <f>0+I16+I20+I24+I28+I32+I36+I40+I44+I48+I52+I56</f>
      </c>
      <c>
        <f>0+O16+O20+O24+O28+O32+O36+O40+O44+O48+O52+O56</f>
      </c>
    </row>
    <row r="16" spans="1:16" ht="12.75">
      <c r="A16" s="26" t="s">
        <v>60</v>
      </c>
      <c s="31" t="s">
        <v>39</v>
      </c>
      <c s="31" t="s">
        <v>744</v>
      </c>
      <c s="26" t="s">
        <v>77</v>
      </c>
      <c s="32" t="s">
        <v>745</v>
      </c>
      <c s="33" t="s">
        <v>93</v>
      </c>
      <c s="34">
        <v>2202</v>
      </c>
      <c s="35">
        <v>0</v>
      </c>
      <c s="35">
        <f>ROUND(ROUND(H16,2)*ROUND(G16,3),2)</f>
      </c>
      <c s="33" t="s">
        <v>64</v>
      </c>
      <c r="O16">
        <f>(I16*21)/100</f>
      </c>
      <c t="s">
        <v>33</v>
      </c>
    </row>
    <row r="17" spans="1:5" ht="12.75">
      <c r="A17" s="36" t="s">
        <v>65</v>
      </c>
      <c r="E17" s="37" t="s">
        <v>746</v>
      </c>
    </row>
    <row r="18" spans="1:5" ht="140.25">
      <c r="A18" s="38" t="s">
        <v>67</v>
      </c>
      <c r="E18" s="39" t="s">
        <v>747</v>
      </c>
    </row>
    <row r="19" spans="1:5" ht="38.25">
      <c r="A19" t="s">
        <v>69</v>
      </c>
      <c r="E19" s="37" t="s">
        <v>748</v>
      </c>
    </row>
    <row r="20" spans="1:16" ht="12.75">
      <c r="A20" s="26" t="s">
        <v>60</v>
      </c>
      <c s="31" t="s">
        <v>33</v>
      </c>
      <c s="31" t="s">
        <v>749</v>
      </c>
      <c s="26" t="s">
        <v>77</v>
      </c>
      <c s="32" t="s">
        <v>750</v>
      </c>
      <c s="33" t="s">
        <v>399</v>
      </c>
      <c s="34">
        <v>33</v>
      </c>
      <c s="35">
        <v>0</v>
      </c>
      <c s="35">
        <f>ROUND(ROUND(H20,2)*ROUND(G20,3),2)</f>
      </c>
      <c s="33" t="s">
        <v>64</v>
      </c>
      <c r="O20">
        <f>(I20*21)/100</f>
      </c>
      <c t="s">
        <v>33</v>
      </c>
    </row>
    <row r="21" spans="1:5" ht="12.75">
      <c r="A21" s="36" t="s">
        <v>65</v>
      </c>
      <c r="E21" s="37" t="s">
        <v>746</v>
      </c>
    </row>
    <row r="22" spans="1:5" ht="140.25">
      <c r="A22" s="38" t="s">
        <v>67</v>
      </c>
      <c r="E22" s="39" t="s">
        <v>751</v>
      </c>
    </row>
    <row r="23" spans="1:5" ht="76.5">
      <c r="A23" t="s">
        <v>69</v>
      </c>
      <c r="E23" s="37" t="s">
        <v>752</v>
      </c>
    </row>
    <row r="24" spans="1:16" ht="12.75">
      <c r="A24" s="26" t="s">
        <v>60</v>
      </c>
      <c s="31" t="s">
        <v>32</v>
      </c>
      <c s="31" t="s">
        <v>753</v>
      </c>
      <c s="26" t="s">
        <v>77</v>
      </c>
      <c s="32" t="s">
        <v>754</v>
      </c>
      <c s="33" t="s">
        <v>399</v>
      </c>
      <c s="34">
        <v>117</v>
      </c>
      <c s="35">
        <v>0</v>
      </c>
      <c s="35">
        <f>ROUND(ROUND(H24,2)*ROUND(G24,3),2)</f>
      </c>
      <c s="33" t="s">
        <v>64</v>
      </c>
      <c r="O24">
        <f>(I24*21)/100</f>
      </c>
      <c t="s">
        <v>33</v>
      </c>
    </row>
    <row r="25" spans="1:5" ht="12.75">
      <c r="A25" s="36" t="s">
        <v>65</v>
      </c>
      <c r="E25" s="37" t="s">
        <v>746</v>
      </c>
    </row>
    <row r="26" spans="1:5" ht="229.5">
      <c r="A26" s="38" t="s">
        <v>67</v>
      </c>
      <c r="E26" s="39" t="s">
        <v>755</v>
      </c>
    </row>
    <row r="27" spans="1:5" ht="76.5">
      <c r="A27" t="s">
        <v>69</v>
      </c>
      <c r="E27" s="37" t="s">
        <v>752</v>
      </c>
    </row>
    <row r="28" spans="1:16" ht="12.75">
      <c r="A28" s="26" t="s">
        <v>60</v>
      </c>
      <c s="31" t="s">
        <v>52</v>
      </c>
      <c s="31" t="s">
        <v>756</v>
      </c>
      <c s="26" t="s">
        <v>77</v>
      </c>
      <c s="32" t="s">
        <v>757</v>
      </c>
      <c s="33" t="s">
        <v>399</v>
      </c>
      <c s="34">
        <v>7</v>
      </c>
      <c s="35">
        <v>0</v>
      </c>
      <c s="35">
        <f>ROUND(ROUND(H28,2)*ROUND(G28,3),2)</f>
      </c>
      <c s="33" t="s">
        <v>64</v>
      </c>
      <c r="O28">
        <f>(I28*0)/100</f>
      </c>
      <c t="s">
        <v>37</v>
      </c>
    </row>
    <row r="29" spans="1:5" ht="12.75">
      <c r="A29" s="36" t="s">
        <v>65</v>
      </c>
      <c r="E29" s="37" t="s">
        <v>77</v>
      </c>
    </row>
    <row r="30" spans="1:5" ht="127.5">
      <c r="A30" s="38" t="s">
        <v>67</v>
      </c>
      <c r="E30" s="39" t="s">
        <v>758</v>
      </c>
    </row>
    <row r="31" spans="1:5" ht="76.5">
      <c r="A31" t="s">
        <v>69</v>
      </c>
      <c r="E31" s="37" t="s">
        <v>752</v>
      </c>
    </row>
    <row r="32" spans="1:16" ht="12.75">
      <c r="A32" s="26" t="s">
        <v>60</v>
      </c>
      <c s="31" t="s">
        <v>43</v>
      </c>
      <c s="31" t="s">
        <v>759</v>
      </c>
      <c s="26" t="s">
        <v>77</v>
      </c>
      <c s="32" t="s">
        <v>760</v>
      </c>
      <c s="33" t="s">
        <v>399</v>
      </c>
      <c s="34">
        <v>18</v>
      </c>
      <c s="35">
        <v>0</v>
      </c>
      <c s="35">
        <f>ROUND(ROUND(H32,2)*ROUND(G32,3),2)</f>
      </c>
      <c s="33" t="s">
        <v>64</v>
      </c>
      <c r="O32">
        <f>(I32*21)/100</f>
      </c>
      <c t="s">
        <v>33</v>
      </c>
    </row>
    <row r="33" spans="1:5" ht="12.75">
      <c r="A33" s="36" t="s">
        <v>65</v>
      </c>
      <c r="E33" s="37" t="s">
        <v>77</v>
      </c>
    </row>
    <row r="34" spans="1:5" ht="127.5">
      <c r="A34" s="38" t="s">
        <v>67</v>
      </c>
      <c r="E34" s="39" t="s">
        <v>761</v>
      </c>
    </row>
    <row r="35" spans="1:5" ht="76.5">
      <c r="A35" t="s">
        <v>69</v>
      </c>
      <c r="E35" s="37" t="s">
        <v>752</v>
      </c>
    </row>
    <row r="36" spans="1:16" ht="12.75">
      <c r="A36" s="26" t="s">
        <v>60</v>
      </c>
      <c s="31" t="s">
        <v>45</v>
      </c>
      <c s="31" t="s">
        <v>762</v>
      </c>
      <c s="26" t="s">
        <v>77</v>
      </c>
      <c s="32" t="s">
        <v>763</v>
      </c>
      <c s="33" t="s">
        <v>399</v>
      </c>
      <c s="34">
        <v>51</v>
      </c>
      <c s="35">
        <v>0</v>
      </c>
      <c s="35">
        <f>ROUND(ROUND(H36,2)*ROUND(G36,3),2)</f>
      </c>
      <c s="33" t="s">
        <v>64</v>
      </c>
      <c r="O36">
        <f>(I36*21)/100</f>
      </c>
      <c t="s">
        <v>33</v>
      </c>
    </row>
    <row r="37" spans="1:5" ht="12.75">
      <c r="A37" s="36" t="s">
        <v>65</v>
      </c>
      <c r="E37" s="37" t="s">
        <v>764</v>
      </c>
    </row>
    <row r="38" spans="1:5" ht="242.25">
      <c r="A38" s="38" t="s">
        <v>67</v>
      </c>
      <c r="E38" s="39" t="s">
        <v>765</v>
      </c>
    </row>
    <row r="39" spans="1:5" ht="114.75">
      <c r="A39" t="s">
        <v>69</v>
      </c>
      <c r="E39" s="37" t="s">
        <v>766</v>
      </c>
    </row>
    <row r="40" spans="1:16" ht="12.75">
      <c r="A40" s="26" t="s">
        <v>60</v>
      </c>
      <c s="31" t="s">
        <v>47</v>
      </c>
      <c s="31" t="s">
        <v>767</v>
      </c>
      <c s="26" t="s">
        <v>77</v>
      </c>
      <c s="32" t="s">
        <v>768</v>
      </c>
      <c s="33" t="s">
        <v>399</v>
      </c>
      <c s="34">
        <v>117</v>
      </c>
      <c s="35">
        <v>0</v>
      </c>
      <c s="35">
        <f>ROUND(ROUND(H40,2)*ROUND(G40,3),2)</f>
      </c>
      <c s="33" t="s">
        <v>64</v>
      </c>
      <c r="O40">
        <f>(I40*21)/100</f>
      </c>
      <c t="s">
        <v>33</v>
      </c>
    </row>
    <row r="41" spans="1:5" ht="12.75">
      <c r="A41" s="36" t="s">
        <v>65</v>
      </c>
      <c r="E41" s="37" t="s">
        <v>77</v>
      </c>
    </row>
    <row r="42" spans="1:5" ht="216.75">
      <c r="A42" s="38" t="s">
        <v>67</v>
      </c>
      <c r="E42" s="39" t="s">
        <v>769</v>
      </c>
    </row>
    <row r="43" spans="1:5" ht="114.75">
      <c r="A43" t="s">
        <v>69</v>
      </c>
      <c r="E43" s="37" t="s">
        <v>766</v>
      </c>
    </row>
    <row r="44" spans="1:16" ht="12.75">
      <c r="A44" s="26" t="s">
        <v>60</v>
      </c>
      <c s="31" t="s">
        <v>54</v>
      </c>
      <c s="31" t="s">
        <v>770</v>
      </c>
      <c s="26" t="s">
        <v>77</v>
      </c>
      <c s="32" t="s">
        <v>771</v>
      </c>
      <c s="33" t="s">
        <v>399</v>
      </c>
      <c s="34">
        <v>7</v>
      </c>
      <c s="35">
        <v>0</v>
      </c>
      <c s="35">
        <f>ROUND(ROUND(H44,2)*ROUND(G44,3),2)</f>
      </c>
      <c s="33" t="s">
        <v>64</v>
      </c>
      <c r="O44">
        <f>(I44*0)/100</f>
      </c>
      <c t="s">
        <v>37</v>
      </c>
    </row>
    <row r="45" spans="1:5" ht="12.75">
      <c r="A45" s="36" t="s">
        <v>65</v>
      </c>
      <c r="E45" s="37" t="s">
        <v>77</v>
      </c>
    </row>
    <row r="46" spans="1:5" ht="127.5">
      <c r="A46" s="38" t="s">
        <v>67</v>
      </c>
      <c r="E46" s="39" t="s">
        <v>758</v>
      </c>
    </row>
    <row r="47" spans="1:5" ht="114.75">
      <c r="A47" t="s">
        <v>69</v>
      </c>
      <c r="E47" s="37" t="s">
        <v>766</v>
      </c>
    </row>
    <row r="48" spans="1:16" ht="25.5">
      <c r="A48" s="26" t="s">
        <v>60</v>
      </c>
      <c s="31" t="s">
        <v>200</v>
      </c>
      <c s="31" t="s">
        <v>772</v>
      </c>
      <c s="26" t="s">
        <v>77</v>
      </c>
      <c s="32" t="s">
        <v>773</v>
      </c>
      <c s="33" t="s">
        <v>399</v>
      </c>
      <c s="34">
        <v>11</v>
      </c>
      <c s="35">
        <v>0</v>
      </c>
      <c s="35">
        <f>ROUND(ROUND(H48,2)*ROUND(G48,3),2)</f>
      </c>
      <c s="33" t="s">
        <v>64</v>
      </c>
      <c r="O48">
        <f>(I48*21)/100</f>
      </c>
      <c t="s">
        <v>33</v>
      </c>
    </row>
    <row r="49" spans="1:5" ht="12.75">
      <c r="A49" s="36" t="s">
        <v>65</v>
      </c>
      <c r="E49" s="37" t="s">
        <v>77</v>
      </c>
    </row>
    <row r="50" spans="1:5" ht="63.75">
      <c r="A50" s="38" t="s">
        <v>67</v>
      </c>
      <c r="E50" s="39" t="s">
        <v>774</v>
      </c>
    </row>
    <row r="51" spans="1:5" ht="76.5">
      <c r="A51" t="s">
        <v>69</v>
      </c>
      <c r="E51" s="37" t="s">
        <v>775</v>
      </c>
    </row>
    <row r="52" spans="1:16" ht="25.5">
      <c r="A52" s="26" t="s">
        <v>60</v>
      </c>
      <c s="31" t="s">
        <v>365</v>
      </c>
      <c s="31" t="s">
        <v>776</v>
      </c>
      <c s="26" t="s">
        <v>77</v>
      </c>
      <c s="32" t="s">
        <v>777</v>
      </c>
      <c s="33" t="s">
        <v>399</v>
      </c>
      <c s="34">
        <v>24</v>
      </c>
      <c s="35">
        <v>0</v>
      </c>
      <c s="35">
        <f>ROUND(ROUND(H52,2)*ROUND(G52,3),2)</f>
      </c>
      <c s="33" t="s">
        <v>64</v>
      </c>
      <c r="O52">
        <f>(I52*21)/100</f>
      </c>
      <c t="s">
        <v>33</v>
      </c>
    </row>
    <row r="53" spans="1:5" ht="12.75">
      <c r="A53" s="36" t="s">
        <v>65</v>
      </c>
      <c r="E53" s="37" t="s">
        <v>77</v>
      </c>
    </row>
    <row r="54" spans="1:5" ht="89.25">
      <c r="A54" s="38" t="s">
        <v>67</v>
      </c>
      <c r="E54" s="39" t="s">
        <v>778</v>
      </c>
    </row>
    <row r="55" spans="1:5" ht="76.5">
      <c r="A55" t="s">
        <v>69</v>
      </c>
      <c r="E55" s="37" t="s">
        <v>775</v>
      </c>
    </row>
    <row r="56" spans="1:16" ht="12.75">
      <c r="A56" s="26" t="s">
        <v>60</v>
      </c>
      <c s="31" t="s">
        <v>312</v>
      </c>
      <c s="31" t="s">
        <v>779</v>
      </c>
      <c s="26" t="s">
        <v>77</v>
      </c>
      <c s="32" t="s">
        <v>780</v>
      </c>
      <c s="33" t="s">
        <v>93</v>
      </c>
      <c s="34">
        <v>225</v>
      </c>
      <c s="35">
        <v>0</v>
      </c>
      <c s="35">
        <f>ROUND(ROUND(H56,2)*ROUND(G56,3),2)</f>
      </c>
      <c s="33" t="s">
        <v>64</v>
      </c>
      <c r="O56">
        <f>(I56*0)/100</f>
      </c>
      <c t="s">
        <v>37</v>
      </c>
    </row>
    <row r="57" spans="1:5" ht="12.75">
      <c r="A57" s="36" t="s">
        <v>65</v>
      </c>
      <c r="E57" s="37" t="s">
        <v>77</v>
      </c>
    </row>
    <row r="58" spans="1:5" ht="25.5">
      <c r="A58" s="38" t="s">
        <v>67</v>
      </c>
      <c r="E58" s="39" t="s">
        <v>781</v>
      </c>
    </row>
    <row r="59" spans="1:5" ht="38.25">
      <c r="A59" t="s">
        <v>69</v>
      </c>
      <c r="E59" s="37" t="s">
        <v>782</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783</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22</v>
      </c>
      <c s="1"/>
      <c s="14" t="s">
        <v>23</v>
      </c>
      <c s="12"/>
      <c s="1"/>
      <c s="1"/>
      <c s="1"/>
      <c s="1"/>
      <c r="O5" t="s">
        <v>31</v>
      </c>
      <c t="s">
        <v>33</v>
      </c>
    </row>
    <row r="6" spans="1:10" ht="12.75" customHeight="1">
      <c r="A6" t="s">
        <v>24</v>
      </c>
      <c s="16" t="s">
        <v>28</v>
      </c>
      <c s="17" t="s">
        <v>783</v>
      </c>
      <c s="6"/>
      <c s="18" t="s">
        <v>784</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39</v>
      </c>
      <c s="27"/>
      <c s="29" t="s">
        <v>590</v>
      </c>
      <c s="27"/>
      <c s="27"/>
      <c s="27"/>
      <c s="30">
        <f>0+Q10</f>
      </c>
      <c s="27"/>
      <c r="O10">
        <f>0+R10</f>
      </c>
      <c r="Q10">
        <f>0+I11+I15+I19+I23+I27</f>
      </c>
      <c>
        <f>0+O11+O15+O19+O23+O27</f>
      </c>
    </row>
    <row r="11" spans="1:16" ht="12.75">
      <c r="A11" s="26" t="s">
        <v>60</v>
      </c>
      <c s="31" t="s">
        <v>43</v>
      </c>
      <c s="31" t="s">
        <v>786</v>
      </c>
      <c s="26" t="s">
        <v>77</v>
      </c>
      <c s="32" t="s">
        <v>787</v>
      </c>
      <c s="33" t="s">
        <v>93</v>
      </c>
      <c s="34">
        <v>6014</v>
      </c>
      <c s="35">
        <v>0</v>
      </c>
      <c s="35">
        <f>ROUND(ROUND(H11,2)*ROUND(G11,3),2)</f>
      </c>
      <c s="33" t="s">
        <v>64</v>
      </c>
      <c r="O11">
        <f>(I11*21)/100</f>
      </c>
      <c t="s">
        <v>33</v>
      </c>
    </row>
    <row r="12" spans="1:5" ht="12.75">
      <c r="A12" s="36" t="s">
        <v>65</v>
      </c>
      <c r="E12" s="37" t="s">
        <v>77</v>
      </c>
    </row>
    <row r="13" spans="1:5" ht="38.25">
      <c r="A13" s="38" t="s">
        <v>67</v>
      </c>
      <c r="E13" s="39" t="s">
        <v>788</v>
      </c>
    </row>
    <row r="14" spans="1:5" ht="12.75">
      <c r="A14" t="s">
        <v>69</v>
      </c>
      <c r="E14" s="37" t="s">
        <v>789</v>
      </c>
    </row>
    <row r="15" spans="1:16" ht="12.75">
      <c r="A15" s="26" t="s">
        <v>60</v>
      </c>
      <c s="31" t="s">
        <v>32</v>
      </c>
      <c s="31" t="s">
        <v>171</v>
      </c>
      <c s="26" t="s">
        <v>77</v>
      </c>
      <c s="32" t="s">
        <v>172</v>
      </c>
      <c s="33" t="s">
        <v>93</v>
      </c>
      <c s="34">
        <v>6014</v>
      </c>
      <c s="35">
        <v>0</v>
      </c>
      <c s="35">
        <f>ROUND(ROUND(H15,2)*ROUND(G15,3),2)</f>
      </c>
      <c s="33" t="s">
        <v>64</v>
      </c>
      <c r="O15">
        <f>(I15*21)/100</f>
      </c>
      <c t="s">
        <v>33</v>
      </c>
    </row>
    <row r="16" spans="1:5" ht="12.75">
      <c r="A16" s="36" t="s">
        <v>65</v>
      </c>
      <c r="E16" s="37" t="s">
        <v>77</v>
      </c>
    </row>
    <row r="17" spans="1:5" ht="38.25">
      <c r="A17" s="38" t="s">
        <v>67</v>
      </c>
      <c r="E17" s="39" t="s">
        <v>788</v>
      </c>
    </row>
    <row r="18" spans="1:5" ht="25.5">
      <c r="A18" t="s">
        <v>69</v>
      </c>
      <c r="E18" s="37" t="s">
        <v>174</v>
      </c>
    </row>
    <row r="19" spans="1:16" ht="25.5">
      <c r="A19" s="26" t="s">
        <v>60</v>
      </c>
      <c s="31" t="s">
        <v>39</v>
      </c>
      <c s="31" t="s">
        <v>790</v>
      </c>
      <c s="26" t="s">
        <v>77</v>
      </c>
      <c s="32" t="s">
        <v>791</v>
      </c>
      <c s="33" t="s">
        <v>399</v>
      </c>
      <c s="34">
        <v>169</v>
      </c>
      <c s="35">
        <v>0</v>
      </c>
      <c s="35">
        <f>ROUND(ROUND(H19,2)*ROUND(G19,3),2)</f>
      </c>
      <c s="33" t="s">
        <v>64</v>
      </c>
      <c r="O19">
        <f>(I19*21)/100</f>
      </c>
      <c t="s">
        <v>33</v>
      </c>
    </row>
    <row r="20" spans="1:5" ht="12.75">
      <c r="A20" s="36" t="s">
        <v>65</v>
      </c>
      <c r="E20" s="37" t="s">
        <v>77</v>
      </c>
    </row>
    <row r="21" spans="1:5" ht="140.25">
      <c r="A21" s="38" t="s">
        <v>67</v>
      </c>
      <c r="E21" s="39" t="s">
        <v>792</v>
      </c>
    </row>
    <row r="22" spans="1:5" ht="114.75">
      <c r="A22" t="s">
        <v>69</v>
      </c>
      <c r="E22" s="37" t="s">
        <v>793</v>
      </c>
    </row>
    <row r="23" spans="1:16" ht="12.75">
      <c r="A23" s="26" t="s">
        <v>60</v>
      </c>
      <c s="31" t="s">
        <v>47</v>
      </c>
      <c s="31" t="s">
        <v>794</v>
      </c>
      <c s="26" t="s">
        <v>77</v>
      </c>
      <c s="32" t="s">
        <v>795</v>
      </c>
      <c s="33" t="s">
        <v>93</v>
      </c>
      <c s="34">
        <v>6014</v>
      </c>
      <c s="35">
        <v>0</v>
      </c>
      <c s="35">
        <f>ROUND(ROUND(H23,2)*ROUND(G23,3),2)</f>
      </c>
      <c s="33" t="s">
        <v>64</v>
      </c>
      <c r="O23">
        <f>(I23*21)/100</f>
      </c>
      <c t="s">
        <v>33</v>
      </c>
    </row>
    <row r="24" spans="1:5" ht="12.75">
      <c r="A24" s="36" t="s">
        <v>65</v>
      </c>
      <c r="E24" s="37" t="s">
        <v>77</v>
      </c>
    </row>
    <row r="25" spans="1:5" ht="38.25">
      <c r="A25" s="38" t="s">
        <v>67</v>
      </c>
      <c r="E25" s="39" t="s">
        <v>788</v>
      </c>
    </row>
    <row r="26" spans="1:5" ht="38.25">
      <c r="A26" t="s">
        <v>69</v>
      </c>
      <c r="E26" s="37" t="s">
        <v>782</v>
      </c>
    </row>
    <row r="27" spans="1:16" ht="12.75">
      <c r="A27" s="26" t="s">
        <v>60</v>
      </c>
      <c s="31" t="s">
        <v>45</v>
      </c>
      <c s="31" t="s">
        <v>796</v>
      </c>
      <c s="26" t="s">
        <v>77</v>
      </c>
      <c s="32" t="s">
        <v>797</v>
      </c>
      <c s="33" t="s">
        <v>98</v>
      </c>
      <c s="34">
        <v>456.3</v>
      </c>
      <c s="35">
        <v>0</v>
      </c>
      <c s="35">
        <f>ROUND(ROUND(H27,2)*ROUND(G27,3),2)</f>
      </c>
      <c s="33" t="s">
        <v>64</v>
      </c>
      <c r="O27">
        <f>(I27*21)/100</f>
      </c>
      <c t="s">
        <v>33</v>
      </c>
    </row>
    <row r="28" spans="1:5" ht="12.75">
      <c r="A28" s="36" t="s">
        <v>65</v>
      </c>
      <c r="E28" s="37" t="s">
        <v>77</v>
      </c>
    </row>
    <row r="29" spans="1:5" ht="63.75">
      <c r="A29" s="38" t="s">
        <v>67</v>
      </c>
      <c r="E29" s="39" t="s">
        <v>798</v>
      </c>
    </row>
    <row r="30" spans="1:5" ht="38.25">
      <c r="A30" t="s">
        <v>69</v>
      </c>
      <c r="E30" s="37" t="s">
        <v>782</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7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32</v>
      </c>
    </row>
    <row r="2" spans="2:16" ht="25" customHeight="1">
      <c r="B2" s="1"/>
      <c s="1"/>
      <c s="1"/>
      <c s="2" t="s">
        <v>13</v>
      </c>
      <c s="1"/>
      <c s="1"/>
      <c s="6"/>
      <c s="6"/>
      <c s="1"/>
      <c r="O2">
        <f>0+O10</f>
      </c>
      <c t="s">
        <v>32</v>
      </c>
    </row>
    <row r="3" spans="1:16" ht="15" customHeight="1">
      <c r="A3" t="s">
        <v>12</v>
      </c>
      <c s="12" t="s">
        <v>14</v>
      </c>
      <c s="13" t="s">
        <v>15</v>
      </c>
      <c s="1"/>
      <c s="14" t="s">
        <v>16</v>
      </c>
      <c s="1"/>
      <c s="9"/>
      <c s="8" t="s">
        <v>801</v>
      </c>
      <c s="43">
        <f>0+I10</f>
      </c>
      <c s="10"/>
      <c r="O3" t="s">
        <v>29</v>
      </c>
      <c t="s">
        <v>33</v>
      </c>
    </row>
    <row r="4" spans="1:16" ht="15" customHeight="1">
      <c r="A4" t="s">
        <v>17</v>
      </c>
      <c s="12" t="s">
        <v>18</v>
      </c>
      <c s="13" t="s">
        <v>19</v>
      </c>
      <c s="1"/>
      <c s="14" t="s">
        <v>20</v>
      </c>
      <c s="1"/>
      <c s="1"/>
      <c s="11"/>
      <c s="11"/>
      <c s="1"/>
      <c r="O4" t="s">
        <v>30</v>
      </c>
      <c t="s">
        <v>33</v>
      </c>
    </row>
    <row r="5" spans="1:16" ht="12.75" customHeight="1">
      <c r="A5" t="s">
        <v>21</v>
      </c>
      <c s="12" t="s">
        <v>18</v>
      </c>
      <c s="13" t="s">
        <v>799</v>
      </c>
      <c s="1"/>
      <c s="14" t="s">
        <v>800</v>
      </c>
      <c s="12"/>
      <c s="1"/>
      <c s="1"/>
      <c s="1"/>
      <c s="1"/>
      <c r="O5" t="s">
        <v>31</v>
      </c>
      <c t="s">
        <v>33</v>
      </c>
    </row>
    <row r="6" spans="1:10" ht="12.75" customHeight="1">
      <c r="A6" t="s">
        <v>24</v>
      </c>
      <c s="16" t="s">
        <v>28</v>
      </c>
      <c s="17" t="s">
        <v>801</v>
      </c>
      <c s="6"/>
      <c s="18" t="s">
        <v>802</v>
      </c>
      <c s="16"/>
      <c s="16"/>
      <c s="6"/>
      <c s="6"/>
      <c s="6"/>
    </row>
    <row r="7" spans="1:10" ht="12.75" customHeight="1">
      <c r="A7" s="15" t="s">
        <v>36</v>
      </c>
      <c s="15" t="s">
        <v>38</v>
      </c>
      <c s="15" t="s">
        <v>40</v>
      </c>
      <c s="15" t="s">
        <v>41</v>
      </c>
      <c s="15" t="s">
        <v>42</v>
      </c>
      <c s="15" t="s">
        <v>44</v>
      </c>
      <c s="15" t="s">
        <v>46</v>
      </c>
      <c s="15" t="s">
        <v>48</v>
      </c>
      <c s="15"/>
      <c s="15" t="s">
        <v>53</v>
      </c>
    </row>
    <row r="8" spans="1:10" ht="12.75" customHeight="1">
      <c r="A8" s="15"/>
      <c s="15"/>
      <c s="15"/>
      <c s="15"/>
      <c s="15"/>
      <c s="15"/>
      <c s="15"/>
      <c s="15" t="s">
        <v>49</v>
      </c>
      <c s="15" t="s">
        <v>51</v>
      </c>
      <c s="15"/>
    </row>
    <row r="9" spans="1:10" ht="12.75" customHeight="1">
      <c r="A9" s="15" t="s">
        <v>37</v>
      </c>
      <c s="15" t="s">
        <v>39</v>
      </c>
      <c s="15" t="s">
        <v>33</v>
      </c>
      <c s="15" t="s">
        <v>32</v>
      </c>
      <c s="15" t="s">
        <v>43</v>
      </c>
      <c s="15" t="s">
        <v>45</v>
      </c>
      <c s="15" t="s">
        <v>47</v>
      </c>
      <c s="15" t="s">
        <v>50</v>
      </c>
      <c s="15" t="s">
        <v>52</v>
      </c>
      <c s="15" t="s">
        <v>54</v>
      </c>
    </row>
    <row r="10" spans="1:18" ht="12.75" customHeight="1">
      <c r="A10" s="27" t="s">
        <v>58</v>
      </c>
      <c s="27"/>
      <c s="28" t="s">
        <v>37</v>
      </c>
      <c s="27"/>
      <c s="29" t="s">
        <v>59</v>
      </c>
      <c s="27"/>
      <c s="27"/>
      <c s="27"/>
      <c s="30">
        <f>0+Q10</f>
      </c>
      <c s="27"/>
      <c r="O10">
        <f>0+R10</f>
      </c>
      <c r="Q10">
        <f>0+I11+I15+I19+I23+I27+I31+I35+I39+I43+I47+I51+I55+I59+I63+I67</f>
      </c>
      <c>
        <f>0+O11+O15+O19+O23+O27+O31+O35+O39+O43+O47+O51+O55+O59+O63+O67</f>
      </c>
    </row>
    <row r="11" spans="1:16" ht="12.75">
      <c r="A11" s="26" t="s">
        <v>60</v>
      </c>
      <c s="31" t="s">
        <v>312</v>
      </c>
      <c s="31" t="s">
        <v>805</v>
      </c>
      <c s="26" t="s">
        <v>77</v>
      </c>
      <c s="32" t="s">
        <v>806</v>
      </c>
      <c s="33" t="s">
        <v>84</v>
      </c>
      <c s="34">
        <v>1</v>
      </c>
      <c s="35">
        <v>0</v>
      </c>
      <c s="35">
        <f>ROUND(ROUND(H11,2)*ROUND(G11,3),2)</f>
      </c>
      <c s="33" t="s">
        <v>64</v>
      </c>
      <c r="O11">
        <f>(I11*21)/100</f>
      </c>
      <c t="s">
        <v>33</v>
      </c>
    </row>
    <row r="12" spans="1:5" ht="12.75">
      <c r="A12" s="36" t="s">
        <v>65</v>
      </c>
      <c r="E12" s="37" t="s">
        <v>77</v>
      </c>
    </row>
    <row r="13" spans="1:5" ht="25.5">
      <c r="A13" s="38" t="s">
        <v>67</v>
      </c>
      <c r="E13" s="39" t="s">
        <v>807</v>
      </c>
    </row>
    <row r="14" spans="1:5" ht="12.75">
      <c r="A14" t="s">
        <v>69</v>
      </c>
      <c r="E14" s="37" t="s">
        <v>808</v>
      </c>
    </row>
    <row r="15" spans="1:16" ht="12.75">
      <c r="A15" s="26" t="s">
        <v>60</v>
      </c>
      <c s="31" t="s">
        <v>39</v>
      </c>
      <c s="31" t="s">
        <v>809</v>
      </c>
      <c s="26" t="s">
        <v>77</v>
      </c>
      <c s="32" t="s">
        <v>810</v>
      </c>
      <c s="33" t="s">
        <v>84</v>
      </c>
      <c s="34">
        <v>1</v>
      </c>
      <c s="35">
        <v>0</v>
      </c>
      <c s="35">
        <f>ROUND(ROUND(H15,2)*ROUND(G15,3),2)</f>
      </c>
      <c s="33" t="s">
        <v>64</v>
      </c>
      <c r="O15">
        <f>(I15*21)/100</f>
      </c>
      <c t="s">
        <v>33</v>
      </c>
    </row>
    <row r="16" spans="1:5" ht="25.5">
      <c r="A16" s="36" t="s">
        <v>65</v>
      </c>
      <c r="E16" s="37" t="s">
        <v>811</v>
      </c>
    </row>
    <row r="17" spans="1:5" ht="25.5">
      <c r="A17" s="38" t="s">
        <v>67</v>
      </c>
      <c r="E17" s="39" t="s">
        <v>807</v>
      </c>
    </row>
    <row r="18" spans="1:5" ht="12.75">
      <c r="A18" t="s">
        <v>69</v>
      </c>
      <c r="E18" s="37" t="s">
        <v>812</v>
      </c>
    </row>
    <row r="19" spans="1:16" ht="12.75">
      <c r="A19" s="26" t="s">
        <v>60</v>
      </c>
      <c s="31" t="s">
        <v>33</v>
      </c>
      <c s="31" t="s">
        <v>813</v>
      </c>
      <c s="26" t="s">
        <v>77</v>
      </c>
      <c s="32" t="s">
        <v>814</v>
      </c>
      <c s="33" t="s">
        <v>84</v>
      </c>
      <c s="34">
        <v>1</v>
      </c>
      <c s="35">
        <v>0</v>
      </c>
      <c s="35">
        <f>ROUND(ROUND(H19,2)*ROUND(G19,3),2)</f>
      </c>
      <c s="33" t="s">
        <v>64</v>
      </c>
      <c r="O19">
        <f>(I19*21)/100</f>
      </c>
      <c t="s">
        <v>33</v>
      </c>
    </row>
    <row r="20" spans="1:5" ht="25.5">
      <c r="A20" s="36" t="s">
        <v>65</v>
      </c>
      <c r="E20" s="37" t="s">
        <v>815</v>
      </c>
    </row>
    <row r="21" spans="1:5" ht="25.5">
      <c r="A21" s="38" t="s">
        <v>67</v>
      </c>
      <c r="E21" s="39" t="s">
        <v>807</v>
      </c>
    </row>
    <row r="22" spans="1:5" ht="12.75">
      <c r="A22" t="s">
        <v>69</v>
      </c>
      <c r="E22" s="37" t="s">
        <v>812</v>
      </c>
    </row>
    <row r="23" spans="1:16" ht="12.75">
      <c r="A23" s="26" t="s">
        <v>60</v>
      </c>
      <c s="31" t="s">
        <v>45</v>
      </c>
      <c s="31" t="s">
        <v>816</v>
      </c>
      <c s="26" t="s">
        <v>77</v>
      </c>
      <c s="32" t="s">
        <v>817</v>
      </c>
      <c s="33" t="s">
        <v>84</v>
      </c>
      <c s="34">
        <v>1</v>
      </c>
      <c s="35">
        <v>0</v>
      </c>
      <c s="35">
        <f>ROUND(ROUND(H23,2)*ROUND(G23,3),2)</f>
      </c>
      <c s="33" t="s">
        <v>64</v>
      </c>
      <c r="O23">
        <f>(I23*21)/100</f>
      </c>
      <c t="s">
        <v>33</v>
      </c>
    </row>
    <row r="24" spans="1:5" ht="12.75">
      <c r="A24" s="36" t="s">
        <v>65</v>
      </c>
      <c r="E24" s="37" t="s">
        <v>77</v>
      </c>
    </row>
    <row r="25" spans="1:5" ht="25.5">
      <c r="A25" s="38" t="s">
        <v>67</v>
      </c>
      <c r="E25" s="39" t="s">
        <v>807</v>
      </c>
    </row>
    <row r="26" spans="1:5" ht="12.75">
      <c r="A26" t="s">
        <v>69</v>
      </c>
      <c r="E26" s="37" t="s">
        <v>87</v>
      </c>
    </row>
    <row r="27" spans="1:16" ht="12.75">
      <c r="A27" s="26" t="s">
        <v>60</v>
      </c>
      <c s="31" t="s">
        <v>253</v>
      </c>
      <c s="31" t="s">
        <v>818</v>
      </c>
      <c s="26" t="s">
        <v>77</v>
      </c>
      <c s="32" t="s">
        <v>819</v>
      </c>
      <c s="33" t="s">
        <v>84</v>
      </c>
      <c s="34">
        <v>1</v>
      </c>
      <c s="35">
        <v>0</v>
      </c>
      <c s="35">
        <f>ROUND(ROUND(H27,2)*ROUND(G27,3),2)</f>
      </c>
      <c s="33" t="s">
        <v>64</v>
      </c>
      <c r="O27">
        <f>(I27*0)/100</f>
      </c>
      <c t="s">
        <v>37</v>
      </c>
    </row>
    <row r="28" spans="1:5" ht="12.75">
      <c r="A28" s="36" t="s">
        <v>65</v>
      </c>
      <c r="E28" s="37" t="s">
        <v>77</v>
      </c>
    </row>
    <row r="29" spans="1:5" ht="38.25">
      <c r="A29" s="38" t="s">
        <v>67</v>
      </c>
      <c r="E29" s="39" t="s">
        <v>820</v>
      </c>
    </row>
    <row r="30" spans="1:5" ht="12.75">
      <c r="A30" t="s">
        <v>69</v>
      </c>
      <c r="E30" s="37" t="s">
        <v>87</v>
      </c>
    </row>
    <row r="31" spans="1:16" ht="12.75">
      <c r="A31" s="26" t="s">
        <v>60</v>
      </c>
      <c s="31" t="s">
        <v>32</v>
      </c>
      <c s="31" t="s">
        <v>821</v>
      </c>
      <c s="26" t="s">
        <v>77</v>
      </c>
      <c s="32" t="s">
        <v>822</v>
      </c>
      <c s="33" t="s">
        <v>84</v>
      </c>
      <c s="34">
        <v>1</v>
      </c>
      <c s="35">
        <v>0</v>
      </c>
      <c s="35">
        <f>ROUND(ROUND(H31,2)*ROUND(G31,3),2)</f>
      </c>
      <c s="33" t="s">
        <v>64</v>
      </c>
      <c r="O31">
        <f>(I31*21)/100</f>
      </c>
      <c t="s">
        <v>33</v>
      </c>
    </row>
    <row r="32" spans="1:5" ht="153">
      <c r="A32" s="36" t="s">
        <v>65</v>
      </c>
      <c r="E32" s="37" t="s">
        <v>823</v>
      </c>
    </row>
    <row r="33" spans="1:5" ht="12.75">
      <c r="A33" s="38" t="s">
        <v>67</v>
      </c>
      <c r="E33" s="39" t="s">
        <v>824</v>
      </c>
    </row>
    <row r="34" spans="1:5" ht="12.75">
      <c r="A34" t="s">
        <v>69</v>
      </c>
      <c r="E34" s="37" t="s">
        <v>87</v>
      </c>
    </row>
    <row r="35" spans="1:16" ht="12.75">
      <c r="A35" s="26" t="s">
        <v>60</v>
      </c>
      <c s="31" t="s">
        <v>388</v>
      </c>
      <c s="31" t="s">
        <v>825</v>
      </c>
      <c s="26" t="s">
        <v>77</v>
      </c>
      <c s="32" t="s">
        <v>826</v>
      </c>
      <c s="33" t="s">
        <v>399</v>
      </c>
      <c s="34">
        <v>1</v>
      </c>
      <c s="35">
        <v>0</v>
      </c>
      <c s="35">
        <f>ROUND(ROUND(H35,2)*ROUND(G35,3),2)</f>
      </c>
      <c s="33" t="s">
        <v>64</v>
      </c>
      <c r="O35">
        <f>(I35*21)/100</f>
      </c>
      <c t="s">
        <v>33</v>
      </c>
    </row>
    <row r="36" spans="1:5" ht="51">
      <c r="A36" s="36" t="s">
        <v>65</v>
      </c>
      <c r="E36" s="37" t="s">
        <v>827</v>
      </c>
    </row>
    <row r="37" spans="1:5" ht="12.75">
      <c r="A37" s="38" t="s">
        <v>67</v>
      </c>
      <c r="E37" s="39" t="s">
        <v>824</v>
      </c>
    </row>
    <row r="38" spans="1:5" ht="25.5">
      <c r="A38" t="s">
        <v>69</v>
      </c>
      <c r="E38" s="37" t="s">
        <v>828</v>
      </c>
    </row>
    <row r="39" spans="1:16" ht="12.75">
      <c r="A39" s="26" t="s">
        <v>60</v>
      </c>
      <c s="31" t="s">
        <v>43</v>
      </c>
      <c s="31" t="s">
        <v>829</v>
      </c>
      <c s="26" t="s">
        <v>77</v>
      </c>
      <c s="32" t="s">
        <v>830</v>
      </c>
      <c s="33" t="s">
        <v>84</v>
      </c>
      <c s="34">
        <v>1</v>
      </c>
      <c s="35">
        <v>0</v>
      </c>
      <c s="35">
        <f>ROUND(ROUND(H39,2)*ROUND(G39,3),2)</f>
      </c>
      <c s="33" t="s">
        <v>64</v>
      </c>
      <c r="O39">
        <f>(I39*21)/100</f>
      </c>
      <c t="s">
        <v>33</v>
      </c>
    </row>
    <row r="40" spans="1:5" ht="51">
      <c r="A40" s="36" t="s">
        <v>65</v>
      </c>
      <c r="E40" s="37" t="s">
        <v>831</v>
      </c>
    </row>
    <row r="41" spans="1:5" ht="25.5">
      <c r="A41" s="38" t="s">
        <v>67</v>
      </c>
      <c r="E41" s="39" t="s">
        <v>807</v>
      </c>
    </row>
    <row r="42" spans="1:5" ht="12.75">
      <c r="A42" t="s">
        <v>69</v>
      </c>
      <c r="E42" s="37" t="s">
        <v>832</v>
      </c>
    </row>
    <row r="43" spans="1:16" ht="12.75">
      <c r="A43" s="26" t="s">
        <v>60</v>
      </c>
      <c s="31" t="s">
        <v>47</v>
      </c>
      <c s="31" t="s">
        <v>833</v>
      </c>
      <c s="26" t="s">
        <v>77</v>
      </c>
      <c s="32" t="s">
        <v>834</v>
      </c>
      <c s="33" t="s">
        <v>84</v>
      </c>
      <c s="34">
        <v>1</v>
      </c>
      <c s="35">
        <v>0</v>
      </c>
      <c s="35">
        <f>ROUND(ROUND(H43,2)*ROUND(G43,3),2)</f>
      </c>
      <c s="33" t="s">
        <v>64</v>
      </c>
      <c r="O43">
        <f>(I43*21)/100</f>
      </c>
      <c t="s">
        <v>33</v>
      </c>
    </row>
    <row r="44" spans="1:5" ht="63.75">
      <c r="A44" s="36" t="s">
        <v>65</v>
      </c>
      <c r="E44" s="37" t="s">
        <v>835</v>
      </c>
    </row>
    <row r="45" spans="1:5" ht="25.5">
      <c r="A45" s="38" t="s">
        <v>67</v>
      </c>
      <c r="E45" s="39" t="s">
        <v>807</v>
      </c>
    </row>
    <row r="46" spans="1:5" ht="12.75">
      <c r="A46" t="s">
        <v>69</v>
      </c>
      <c r="E46" s="37" t="s">
        <v>87</v>
      </c>
    </row>
    <row r="47" spans="1:16" ht="12.75">
      <c r="A47" s="26" t="s">
        <v>60</v>
      </c>
      <c s="31" t="s">
        <v>200</v>
      </c>
      <c s="31" t="s">
        <v>836</v>
      </c>
      <c s="26" t="s">
        <v>77</v>
      </c>
      <c s="32" t="s">
        <v>837</v>
      </c>
      <c s="33" t="s">
        <v>84</v>
      </c>
      <c s="34">
        <v>1</v>
      </c>
      <c s="35">
        <v>0</v>
      </c>
      <c s="35">
        <f>ROUND(ROUND(H47,2)*ROUND(G47,3),2)</f>
      </c>
      <c s="33" t="s">
        <v>64</v>
      </c>
      <c r="O47">
        <f>(I47*21)/100</f>
      </c>
      <c t="s">
        <v>33</v>
      </c>
    </row>
    <row r="48" spans="1:5" ht="140.25">
      <c r="A48" s="36" t="s">
        <v>65</v>
      </c>
      <c r="E48" s="37" t="s">
        <v>838</v>
      </c>
    </row>
    <row r="49" spans="1:5" ht="25.5">
      <c r="A49" s="38" t="s">
        <v>67</v>
      </c>
      <c r="E49" s="39" t="s">
        <v>807</v>
      </c>
    </row>
    <row r="50" spans="1:5" ht="12.75">
      <c r="A50" t="s">
        <v>69</v>
      </c>
      <c r="E50" s="37" t="s">
        <v>87</v>
      </c>
    </row>
    <row r="51" spans="1:16" ht="12.75">
      <c r="A51" s="26" t="s">
        <v>60</v>
      </c>
      <c s="31" t="s">
        <v>365</v>
      </c>
      <c s="31" t="s">
        <v>839</v>
      </c>
      <c s="26" t="s">
        <v>77</v>
      </c>
      <c s="32" t="s">
        <v>840</v>
      </c>
      <c s="33" t="s">
        <v>84</v>
      </c>
      <c s="34">
        <v>1</v>
      </c>
      <c s="35">
        <v>0</v>
      </c>
      <c s="35">
        <f>ROUND(ROUND(H51,2)*ROUND(G51,3),2)</f>
      </c>
      <c s="33" t="s">
        <v>64</v>
      </c>
      <c r="O51">
        <f>(I51*21)/100</f>
      </c>
      <c t="s">
        <v>33</v>
      </c>
    </row>
    <row r="52" spans="1:5" ht="63.75">
      <c r="A52" s="36" t="s">
        <v>65</v>
      </c>
      <c r="E52" s="37" t="s">
        <v>841</v>
      </c>
    </row>
    <row r="53" spans="1:5" ht="25.5">
      <c r="A53" s="38" t="s">
        <v>67</v>
      </c>
      <c r="E53" s="39" t="s">
        <v>807</v>
      </c>
    </row>
    <row r="54" spans="1:5" ht="76.5">
      <c r="A54" t="s">
        <v>69</v>
      </c>
      <c r="E54" s="37" t="s">
        <v>842</v>
      </c>
    </row>
    <row r="55" spans="1:16" ht="12.75">
      <c r="A55" s="26" t="s">
        <v>60</v>
      </c>
      <c s="31" t="s">
        <v>50</v>
      </c>
      <c s="31" t="s">
        <v>843</v>
      </c>
      <c s="26" t="s">
        <v>77</v>
      </c>
      <c s="32" t="s">
        <v>844</v>
      </c>
      <c s="33" t="s">
        <v>84</v>
      </c>
      <c s="34">
        <v>1</v>
      </c>
      <c s="35">
        <v>0</v>
      </c>
      <c s="35">
        <f>ROUND(ROUND(H55,2)*ROUND(G55,3),2)</f>
      </c>
      <c s="33" t="s">
        <v>64</v>
      </c>
      <c r="O55">
        <f>(I55*21)/100</f>
      </c>
      <c t="s">
        <v>33</v>
      </c>
    </row>
    <row r="56" spans="1:5" ht="25.5">
      <c r="A56" s="36" t="s">
        <v>65</v>
      </c>
      <c r="E56" s="37" t="s">
        <v>845</v>
      </c>
    </row>
    <row r="57" spans="1:5" ht="25.5">
      <c r="A57" s="38" t="s">
        <v>67</v>
      </c>
      <c r="E57" s="39" t="s">
        <v>807</v>
      </c>
    </row>
    <row r="58" spans="1:5" ht="63.75">
      <c r="A58" t="s">
        <v>69</v>
      </c>
      <c r="E58" s="37" t="s">
        <v>846</v>
      </c>
    </row>
    <row r="59" spans="1:16" ht="12.75">
      <c r="A59" s="26" t="s">
        <v>60</v>
      </c>
      <c s="31" t="s">
        <v>847</v>
      </c>
      <c s="31" t="s">
        <v>848</v>
      </c>
      <c s="26" t="s">
        <v>77</v>
      </c>
      <c s="32" t="s">
        <v>849</v>
      </c>
      <c s="33" t="s">
        <v>84</v>
      </c>
      <c s="34">
        <v>1</v>
      </c>
      <c s="35">
        <v>0</v>
      </c>
      <c s="35">
        <f>ROUND(ROUND(H59,2)*ROUND(G59,3),2)</f>
      </c>
      <c s="33" t="s">
        <v>64</v>
      </c>
      <c r="O59">
        <f>(I59*21)/100</f>
      </c>
      <c t="s">
        <v>33</v>
      </c>
    </row>
    <row r="60" spans="1:5" ht="63.75">
      <c r="A60" s="36" t="s">
        <v>65</v>
      </c>
      <c r="E60" s="37" t="s">
        <v>850</v>
      </c>
    </row>
    <row r="61" spans="1:5" ht="25.5">
      <c r="A61" s="38" t="s">
        <v>67</v>
      </c>
      <c r="E61" s="39" t="s">
        <v>807</v>
      </c>
    </row>
    <row r="62" spans="1:5" ht="12.75">
      <c r="A62" t="s">
        <v>69</v>
      </c>
      <c r="E62" s="37" t="s">
        <v>851</v>
      </c>
    </row>
    <row r="63" spans="1:16" ht="12.75">
      <c r="A63" s="26" t="s">
        <v>60</v>
      </c>
      <c s="31" t="s">
        <v>573</v>
      </c>
      <c s="31" t="s">
        <v>852</v>
      </c>
      <c s="26" t="s">
        <v>853</v>
      </c>
      <c s="32" t="s">
        <v>854</v>
      </c>
      <c s="33" t="s">
        <v>84</v>
      </c>
      <c s="34">
        <v>1</v>
      </c>
      <c s="35">
        <v>0</v>
      </c>
      <c s="35">
        <f>ROUND(ROUND(H63,2)*ROUND(G63,3),2)</f>
      </c>
      <c s="33" t="s">
        <v>64</v>
      </c>
      <c r="O63">
        <f>(I63*21)/100</f>
      </c>
      <c t="s">
        <v>33</v>
      </c>
    </row>
    <row r="64" spans="1:5" ht="89.25">
      <c r="A64" s="36" t="s">
        <v>65</v>
      </c>
      <c r="E64" s="37" t="s">
        <v>855</v>
      </c>
    </row>
    <row r="65" spans="1:5" ht="25.5">
      <c r="A65" s="38" t="s">
        <v>67</v>
      </c>
      <c r="E65" s="39" t="s">
        <v>807</v>
      </c>
    </row>
    <row r="66" spans="1:5" ht="12.75">
      <c r="A66" t="s">
        <v>69</v>
      </c>
      <c r="E66" s="37" t="s">
        <v>851</v>
      </c>
    </row>
    <row r="67" spans="1:16" ht="12.75">
      <c r="A67" s="26" t="s">
        <v>60</v>
      </c>
      <c s="31" t="s">
        <v>52</v>
      </c>
      <c s="31" t="s">
        <v>856</v>
      </c>
      <c s="26" t="s">
        <v>77</v>
      </c>
      <c s="32" t="s">
        <v>857</v>
      </c>
      <c s="33" t="s">
        <v>84</v>
      </c>
      <c s="34">
        <v>1</v>
      </c>
      <c s="35">
        <v>0</v>
      </c>
      <c s="35">
        <f>ROUND(ROUND(H67,2)*ROUND(G67,3),2)</f>
      </c>
      <c s="33" t="s">
        <v>64</v>
      </c>
      <c r="O67">
        <f>(I67*21)/100</f>
      </c>
      <c t="s">
        <v>33</v>
      </c>
    </row>
    <row r="68" spans="1:5" ht="114.75">
      <c r="A68" s="36" t="s">
        <v>65</v>
      </c>
      <c r="E68" s="37" t="s">
        <v>858</v>
      </c>
    </row>
    <row r="69" spans="1:5" ht="25.5">
      <c r="A69" s="38" t="s">
        <v>67</v>
      </c>
      <c r="E69" s="39" t="s">
        <v>807</v>
      </c>
    </row>
    <row r="70" spans="1:5" ht="89.25">
      <c r="A70" t="s">
        <v>69</v>
      </c>
      <c r="E70" s="37" t="s">
        <v>859</v>
      </c>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